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XI\CARPETAS\ARGELIA\13.- Formularios\"/>
    </mc:Choice>
  </mc:AlternateContent>
  <xr:revisionPtr revIDLastSave="0" documentId="13_ncr:1_{67A64D54-20CB-4EF5-8FC2-AAB0B70ECFED}" xr6:coauthVersionLast="47" xr6:coauthVersionMax="47" xr10:uidLastSave="{00000000-0000-0000-0000-000000000000}"/>
  <bookViews>
    <workbookView xWindow="-60" yWindow="-60" windowWidth="20610" windowHeight="11040" xr2:uid="{B7F60257-5EA9-407B-A18E-4BE702A2DAA8}"/>
  </bookViews>
  <sheets>
    <sheet name="Anexo 9" sheetId="1" r:id="rId1"/>
  </sheets>
  <externalReferences>
    <externalReference r:id="rId2"/>
  </externalReferences>
  <definedNames>
    <definedName name="_xlnm.Print_Area" localSheetId="0">'Anexo 9'!$A$1:$I$133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3" i="1" l="1"/>
  <c r="F113" i="1"/>
  <c r="H113" i="1" s="1"/>
  <c r="F110" i="1"/>
  <c r="H110" i="1" s="1"/>
  <c r="F109" i="1"/>
  <c r="H109" i="1" s="1"/>
  <c r="F108" i="1"/>
  <c r="H108" i="1" s="1"/>
  <c r="F107" i="1"/>
  <c r="H107" i="1" s="1"/>
  <c r="H106" i="1"/>
  <c r="H104" i="1"/>
  <c r="H103" i="1"/>
  <c r="F102" i="1"/>
  <c r="H102" i="1" s="1"/>
  <c r="H101" i="1"/>
  <c r="H100" i="1"/>
  <c r="F99" i="1"/>
  <c r="H99" i="1" s="1"/>
  <c r="F98" i="1"/>
  <c r="H98" i="1" s="1"/>
  <c r="H97" i="1"/>
  <c r="F96" i="1"/>
  <c r="H96" i="1" s="1"/>
  <c r="F95" i="1"/>
  <c r="F105" i="1" s="1"/>
  <c r="H105" i="1" s="1"/>
  <c r="F89" i="1"/>
  <c r="H89" i="1" s="1"/>
  <c r="F88" i="1"/>
  <c r="H88" i="1" s="1"/>
  <c r="F87" i="1"/>
  <c r="H87" i="1" s="1"/>
  <c r="F86" i="1"/>
  <c r="H86" i="1" s="1"/>
  <c r="F85" i="1"/>
  <c r="F83" i="1"/>
  <c r="H83" i="1" s="1"/>
  <c r="F82" i="1"/>
  <c r="H82" i="1" s="1"/>
  <c r="F81" i="1"/>
  <c r="H81" i="1" s="1"/>
  <c r="F80" i="1"/>
  <c r="H80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F84" i="1" s="1"/>
  <c r="H84" i="1" s="1"/>
  <c r="F68" i="1"/>
  <c r="H68" i="1" s="1"/>
  <c r="F67" i="1"/>
  <c r="H67" i="1" s="1"/>
  <c r="F66" i="1"/>
  <c r="H66" i="1" s="1"/>
  <c r="F65" i="1"/>
  <c r="H65" i="1" s="1"/>
  <c r="F64" i="1"/>
  <c r="H62" i="1"/>
  <c r="F61" i="1"/>
  <c r="H61" i="1" s="1"/>
  <c r="F60" i="1"/>
  <c r="H60" i="1" s="1"/>
  <c r="H59" i="1"/>
  <c r="H58" i="1"/>
  <c r="F57" i="1"/>
  <c r="H57" i="1" s="1"/>
  <c r="F56" i="1"/>
  <c r="H56" i="1" s="1"/>
  <c r="H55" i="1"/>
  <c r="F54" i="1"/>
  <c r="H54" i="1" s="1"/>
  <c r="F53" i="1"/>
  <c r="F63" i="1" s="1"/>
  <c r="H63" i="1" s="1"/>
  <c r="F47" i="1"/>
  <c r="H47" i="1" s="1"/>
  <c r="F46" i="1"/>
  <c r="H46" i="1" s="1"/>
  <c r="F45" i="1"/>
  <c r="H45" i="1" s="1"/>
  <c r="F44" i="1"/>
  <c r="H44" i="1" s="1"/>
  <c r="F43" i="1"/>
  <c r="F41" i="1"/>
  <c r="H41" i="1" s="1"/>
  <c r="F40" i="1"/>
  <c r="H40" i="1" s="1"/>
  <c r="F39" i="1"/>
  <c r="H39" i="1" s="1"/>
  <c r="H38" i="1"/>
  <c r="F37" i="1"/>
  <c r="H37" i="1" s="1"/>
  <c r="F36" i="1"/>
  <c r="H36" i="1" s="1"/>
  <c r="F35" i="1"/>
  <c r="H35" i="1" s="1"/>
  <c r="H34" i="1"/>
  <c r="F33" i="1"/>
  <c r="H33" i="1" s="1"/>
  <c r="F32" i="1"/>
  <c r="H32" i="1" s="1"/>
  <c r="F26" i="1"/>
  <c r="H26" i="1" s="1"/>
  <c r="F25" i="1"/>
  <c r="H25" i="1" s="1"/>
  <c r="F24" i="1"/>
  <c r="H24" i="1" s="1"/>
  <c r="F23" i="1"/>
  <c r="H23" i="1" s="1"/>
  <c r="F22" i="1"/>
  <c r="H22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H14" i="1"/>
  <c r="F13" i="1"/>
  <c r="H13" i="1" s="1"/>
  <c r="F12" i="1"/>
  <c r="H12" i="1" s="1"/>
  <c r="F11" i="1"/>
  <c r="F21" i="1" s="1"/>
  <c r="H21" i="1" s="1"/>
  <c r="F27" i="1" l="1"/>
  <c r="F28" i="1" s="1"/>
  <c r="H28" i="1" s="1"/>
  <c r="F48" i="1"/>
  <c r="F42" i="1"/>
  <c r="H42" i="1" s="1"/>
  <c r="H43" i="1"/>
  <c r="H74" i="1"/>
  <c r="F90" i="1"/>
  <c r="H90" i="1" s="1"/>
  <c r="F69" i="1"/>
  <c r="F70" i="1" s="1"/>
  <c r="H70" i="1" s="1"/>
  <c r="H95" i="1"/>
  <c r="H11" i="1"/>
  <c r="F49" i="1"/>
  <c r="H49" i="1" s="1"/>
  <c r="H48" i="1"/>
  <c r="H85" i="1"/>
  <c r="F111" i="1"/>
  <c r="H27" i="1"/>
  <c r="H53" i="1"/>
  <c r="H64" i="1"/>
  <c r="F91" i="1" l="1"/>
  <c r="H91" i="1" s="1"/>
  <c r="H50" i="1"/>
  <c r="H69" i="1"/>
  <c r="H92" i="1"/>
  <c r="H29" i="1"/>
  <c r="F112" i="1"/>
  <c r="H112" i="1" s="1"/>
  <c r="H111" i="1"/>
  <c r="H71" i="1"/>
  <c r="H114" i="1" l="1"/>
  <c r="H117" i="1" s="1"/>
  <c r="H120" i="1" l="1"/>
  <c r="H119" i="1"/>
  <c r="H121" i="1" s="1"/>
  <c r="H118" i="1"/>
  <c r="H122" i="1"/>
</calcChain>
</file>

<file path=xl/sharedStrings.xml><?xml version="1.0" encoding="utf-8"?>
<sst xmlns="http://schemas.openxmlformats.org/spreadsheetml/2006/main" count="212" uniqueCount="52">
  <si>
    <t>LICITACIÓN PRIVADA ABIERTA No. LPA-01– 2024</t>
  </si>
  <si>
    <t>Reposición de cubierta en la Institución Educativa Agricola de Argelia sede principal, Niñas, Gabriel Garcia Marquez, Centro de Jóvenes e Institución Educativa Botafogo Municipio de  Argelia, Cauca</t>
  </si>
  <si>
    <t>FECHA:</t>
  </si>
  <si>
    <t>DD/MM/AA</t>
  </si>
  <si>
    <t>No.</t>
  </si>
  <si>
    <t>DESCRIPCION</t>
  </si>
  <si>
    <t>UNIDAD</t>
  </si>
  <si>
    <t>CANTIDAD</t>
  </si>
  <si>
    <t>VLR.UNIT</t>
  </si>
  <si>
    <t>VLR. TOTAL</t>
  </si>
  <si>
    <t xml:space="preserve"> 1. ITA SEDE PRINCIPAL</t>
  </si>
  <si>
    <t>DESMONTE DE CUBIERTA EN ASBESTO CEMENTO Y ESTRUCTURA METÁLICA</t>
  </si>
  <si>
    <t>M2</t>
  </si>
  <si>
    <t>PINTURA COLOR BLANCO DE CORREAS METÁLICAS DE CUBIERTA (Incluye anticorrosivo)</t>
  </si>
  <si>
    <t>ML</t>
  </si>
  <si>
    <t>PINTURA COLOR BLANCO DE CERCHAS METÁLICAS DE CUBIERTA (Incluye anticorrosivo)</t>
  </si>
  <si>
    <t>SUMINISTRO E INSTALACIÓN DE CUBIERTA 
MAX TRAPEZOIDAL A360  (Incluye accesorios de fijación)</t>
  </si>
  <si>
    <t>SUMINISTRO E INSTALACION CABALLETE PARA CUMBRERA</t>
  </si>
  <si>
    <t xml:space="preserve">SUMINISTRO E INSTALACION LIMATESA </t>
  </si>
  <si>
    <t xml:space="preserve"> SUMINISTRO E INSTALACION DE LIMAHOYA</t>
  </si>
  <si>
    <t>SUMINISTRO E INSTALACIÓN  DE CANAL EN LAMINA GALVANIZADA, CAL 22,  0.15 X0.15</t>
  </si>
  <si>
    <t>BAJANTE AGUAS LLUVIAS DIAM= 4"</t>
  </si>
  <si>
    <t>BAJANTE AGUAS LLUVIAS DIAM= 3"</t>
  </si>
  <si>
    <t>PLATINAS PARA FIJACIÓN CUBIERTA (1"X 0.15) 3mm espesor. Incluye neopreno e= 9,5 mm</t>
  </si>
  <si>
    <t>UND</t>
  </si>
  <si>
    <t>CAJA DE INSPECCIÓN AGUAS LLUVIAS</t>
  </si>
  <si>
    <t>SUMINISTRO E INSTALACIÓN DE TUBERÍA PVC SANITARIA DIAM= 3"</t>
  </si>
  <si>
    <t>SUMINISTRO E INSTALACIÓN DE  TUBERÍA PVC SANITARIA DIAM= 4"</t>
  </si>
  <si>
    <t>SUMINISTRO E INSTALACIÓN DE TUBERÍA PVC SANITARIA DIAM= 6"</t>
  </si>
  <si>
    <t>SUMINISTRO E INSTALACIÓN DE TUBERÍA PVC SANITARIA DIAM= 8"</t>
  </si>
  <si>
    <t>EXCAVACION MANUAL EN MATERIAL COMUN</t>
  </si>
  <si>
    <t>M3</t>
  </si>
  <si>
    <t>RELLENO CON MATERIAL SELECCIONADO, PROVENIENTE DE LA EXCAVACION</t>
  </si>
  <si>
    <t>VALOR PARCIAL</t>
  </si>
  <si>
    <t>2. I.E GABRIEL GARCÍA MÁRQUEZ</t>
  </si>
  <si>
    <t xml:space="preserve">DESMONTE DE CUBIERTA EN ASBESTO CEMENTO </t>
  </si>
  <si>
    <t>PLATINAS PARA FIJACIÓN (0,10*0,10)m. Incluye neopreno e= 9,5 mm</t>
  </si>
  <si>
    <t>3. CENTRO JÓVENES (I.E GABRIEL GARCÍA MÁRQUEZ)</t>
  </si>
  <si>
    <t>SUMINISTRO E INSTALACION DE TUBERIA SANITARIA DE 4" PVC</t>
  </si>
  <si>
    <t>4. I.E SEDE NÑAS</t>
  </si>
  <si>
    <t>5. I.E BOTAFOGO. EN EL MUNICIPIO DE ARGELIA DEPARTAMENTO DEL CAUCA</t>
  </si>
  <si>
    <t>PINTURA ESMALTE DE PERLIN METÁLICO DE CUBIERTA (Incluye anticorrosivo)</t>
  </si>
  <si>
    <t>TOTAL COSTO DIRECTO</t>
  </si>
  <si>
    <t>ADMINISTRACION</t>
  </si>
  <si>
    <t>UTILIDAD</t>
  </si>
  <si>
    <t>IMPREVISTOS</t>
  </si>
  <si>
    <t>IVA 19% SOBRE U</t>
  </si>
  <si>
    <t>TOTAL COSTO INDIRECTO</t>
  </si>
  <si>
    <t>TOTAL COSTO CONSTRUCCIÓN</t>
  </si>
  <si>
    <t>FIRMA</t>
  </si>
  <si>
    <t>REPRESENTANTE LEGAL</t>
  </si>
  <si>
    <t xml:space="preserve">ANEXO 5 FORMULARIO DE ACTIVIDADES Y CANTIDADES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</si>
</sst>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_-;\-* #,##0.00_-;_-* &quot;-&quot;_-;_-@_-"/>
    <numFmt numFmtId="165" formatCode="&quot;$&quot;\ #,##0.00"/>
    <numFmt numFmtId="166" formatCode="&quot;$&quot;\ #,##0"/>
    <numFmt numFmtId="167" formatCode="_-* #,##0.0000_-;\-* #,##0.0000_-;_-* &quot;-&quot;??_-;_-@_-"/>
    <numFmt numFmtId="168" formatCode="_-&quot;$&quot;\ * #,##0_-;\-&quot;$&quot;\ * #,##0_-;_-&quot;$&quot;\ * &quot;-&quot;??_-;_-@_-"/>
    <numFmt numFmtId="169" formatCode="_-* #,##0.0000_-;\-* #,##0.0000_-;_-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Swis721 Ex BT"/>
      <family val="2"/>
    </font>
    <font>
      <b/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12" xfId="2" applyNumberFormat="1" applyFont="1" applyFill="1" applyBorder="1" applyAlignment="1">
      <alignment horizontal="center" vertical="center" wrapText="1"/>
    </xf>
    <xf numFmtId="41" fontId="5" fillId="0" borderId="12" xfId="2" applyFont="1" applyFill="1" applyBorder="1" applyAlignment="1">
      <alignment horizontal="center" vertical="center" wrapText="1"/>
    </xf>
    <xf numFmtId="41" fontId="5" fillId="0" borderId="13" xfId="2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165" fontId="2" fillId="0" borderId="6" xfId="2" applyNumberFormat="1" applyFont="1" applyFill="1" applyBorder="1" applyAlignment="1">
      <alignment horizontal="right" vertical="center" wrapText="1"/>
    </xf>
    <xf numFmtId="166" fontId="2" fillId="0" borderId="6" xfId="2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right" vertical="center" wrapText="1"/>
    </xf>
    <xf numFmtId="165" fontId="2" fillId="0" borderId="0" xfId="2" applyNumberFormat="1" applyFont="1" applyFill="1" applyBorder="1" applyAlignment="1">
      <alignment horizontal="right" vertical="center" wrapText="1"/>
    </xf>
    <xf numFmtId="165" fontId="5" fillId="0" borderId="0" xfId="2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2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5" fontId="5" fillId="3" borderId="20" xfId="2" applyNumberFormat="1" applyFont="1" applyFill="1" applyBorder="1" applyAlignment="1">
      <alignment vertical="center" wrapText="1"/>
    </xf>
    <xf numFmtId="9" fontId="2" fillId="0" borderId="22" xfId="4" applyFont="1" applyFill="1" applyBorder="1" applyAlignment="1">
      <alignment horizontal="center" vertical="center"/>
    </xf>
    <xf numFmtId="165" fontId="2" fillId="0" borderId="23" xfId="0" applyNumberFormat="1" applyFont="1" applyBorder="1" applyAlignment="1">
      <alignment vertical="center"/>
    </xf>
    <xf numFmtId="165" fontId="5" fillId="0" borderId="23" xfId="0" applyNumberFormat="1" applyFont="1" applyBorder="1" applyAlignment="1">
      <alignment vertical="center"/>
    </xf>
    <xf numFmtId="165" fontId="5" fillId="4" borderId="26" xfId="0" applyNumberFormat="1" applyFont="1" applyFill="1" applyBorder="1" applyAlignment="1">
      <alignment vertical="center"/>
    </xf>
    <xf numFmtId="44" fontId="2" fillId="0" borderId="0" xfId="0" applyNumberFormat="1" applyFont="1" applyAlignment="1">
      <alignment vertical="center"/>
    </xf>
    <xf numFmtId="167" fontId="2" fillId="0" borderId="0" xfId="1" applyNumberFormat="1" applyFont="1" applyAlignment="1">
      <alignment vertical="center"/>
    </xf>
    <xf numFmtId="168" fontId="2" fillId="0" borderId="0" xfId="3" applyNumberFormat="1" applyFont="1" applyAlignment="1">
      <alignment vertical="center"/>
    </xf>
    <xf numFmtId="0" fontId="6" fillId="0" borderId="0" xfId="0" applyFont="1"/>
    <xf numFmtId="0" fontId="2" fillId="0" borderId="27" xfId="0" applyFont="1" applyBorder="1" applyAlignment="1">
      <alignment vertical="center"/>
    </xf>
    <xf numFmtId="168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0" fontId="4" fillId="2" borderId="1" xfId="5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165" fontId="5" fillId="0" borderId="7" xfId="2" applyNumberFormat="1" applyFont="1" applyFill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5" fontId="5" fillId="0" borderId="14" xfId="2" applyNumberFormat="1" applyFont="1" applyFill="1" applyBorder="1" applyAlignment="1">
      <alignment horizontal="right" vertical="center" wrapText="1"/>
    </xf>
    <xf numFmtId="165" fontId="5" fillId="0" borderId="15" xfId="2" applyNumberFormat="1" applyFont="1" applyFill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7" xfId="0" applyBorder="1" applyAlignment="1">
      <alignment horizontal="right" vertical="center" wrapText="1"/>
    </xf>
    <xf numFmtId="0" fontId="5" fillId="0" borderId="21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5" fillId="3" borderId="24" xfId="0" applyFont="1" applyFill="1" applyBorder="1" applyAlignment="1">
      <alignment horizontal="right" vertical="center"/>
    </xf>
    <xf numFmtId="0" fontId="5" fillId="3" borderId="25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5" fillId="3" borderId="18" xfId="0" applyFont="1" applyFill="1" applyBorder="1" applyAlignment="1">
      <alignment horizontal="right" vertical="center" wrapText="1"/>
    </xf>
    <xf numFmtId="0" fontId="5" fillId="3" borderId="19" xfId="0" applyFont="1" applyFill="1" applyBorder="1" applyAlignment="1">
      <alignment horizontal="right" vertical="center" wrapText="1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</cellXfs>
  <cellStyles count="6">
    <cellStyle name="Millares" xfId="1" builtinId="3"/>
    <cellStyle name="Millares [0]" xfId="2" builtinId="6"/>
    <cellStyle name="Moneda" xfId="3" builtinId="4"/>
    <cellStyle name="Normal" xfId="0" builtinId="0"/>
    <cellStyle name="Normal 4" xfId="5" xr:uid="{25283936-0679-4AE6-98B3-06DCA648A5CC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PROXI\CARPETAS\ARGELIA\4.-%20Presupuesto\240112_Presupuesto%20Oficial\240112_PRESUPUESTO%20PROYECTO%20cubiertas+transporte%20DEFINITIVO.xlsx" TargetMode="External"/><Relationship Id="rId1" Type="http://schemas.openxmlformats.org/officeDocument/2006/relationships/externalLinkPath" Target="/PROXI/CARPETAS/ARGELIA/4.-%20Presupuesto/240112_Presupuesto%20Oficial/240112_PRESUPUESTO%20PROYECTO%20cubiertas+transporte%20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UPUESTO"/>
      <sheetName val="PTO obra XX"/>
      <sheetName val="PTO obra (2)"/>
      <sheetName val="PMA (2)"/>
      <sheetName val="PTO obra LICITACION"/>
      <sheetName val="PPTO GENERAL"/>
      <sheetName val="PTO obra"/>
      <sheetName val="APUS"/>
      <sheetName val="INTERVENTORIA"/>
      <sheetName val="FIDUCIA"/>
      <sheetName val="CANTIDADES"/>
      <sheetName val="CANTIADAES HIDROSANITARIO"/>
      <sheetName val="INSUMOS"/>
      <sheetName val="BASICOS"/>
      <sheetName val="AIU"/>
      <sheetName val="FP"/>
      <sheetName val="CRONOGRAMA"/>
      <sheetName val="GERENCIA"/>
      <sheetName val="FM"/>
      <sheetName val="P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8">
          <cell r="I28">
            <v>1285.8900000000001</v>
          </cell>
        </row>
        <row r="39">
          <cell r="D39">
            <v>38.68</v>
          </cell>
        </row>
        <row r="56">
          <cell r="D56">
            <v>59.5</v>
          </cell>
        </row>
        <row r="58">
          <cell r="I58">
            <v>984.4</v>
          </cell>
        </row>
        <row r="95">
          <cell r="I95">
            <v>121</v>
          </cell>
        </row>
        <row r="104">
          <cell r="I104">
            <v>8.17</v>
          </cell>
        </row>
        <row r="113">
          <cell r="I113">
            <v>10.91</v>
          </cell>
        </row>
        <row r="125">
          <cell r="I125">
            <v>265.7</v>
          </cell>
        </row>
        <row r="134">
          <cell r="I134">
            <v>192.65899999999999</v>
          </cell>
        </row>
        <row r="143">
          <cell r="I143">
            <v>192.65899999999999</v>
          </cell>
        </row>
        <row r="152">
          <cell r="I152">
            <v>12.7</v>
          </cell>
        </row>
        <row r="161">
          <cell r="I161">
            <v>25.4</v>
          </cell>
        </row>
        <row r="178">
          <cell r="I178">
            <v>989.94549999999992</v>
          </cell>
        </row>
        <row r="193">
          <cell r="I193">
            <v>699.19</v>
          </cell>
        </row>
        <row r="211">
          <cell r="I211">
            <v>989.94549999999992</v>
          </cell>
        </row>
        <row r="227">
          <cell r="I227">
            <v>102.7</v>
          </cell>
        </row>
        <row r="238">
          <cell r="I238">
            <v>14.48</v>
          </cell>
        </row>
        <row r="249">
          <cell r="I249">
            <v>11.440000000000001</v>
          </cell>
        </row>
        <row r="261">
          <cell r="I261">
            <v>193</v>
          </cell>
        </row>
        <row r="273">
          <cell r="I273">
            <v>362.1395</v>
          </cell>
        </row>
        <row r="286">
          <cell r="D286">
            <v>35.880000000000003</v>
          </cell>
        </row>
        <row r="288">
          <cell r="D288">
            <v>52.699999999999996</v>
          </cell>
        </row>
        <row r="289">
          <cell r="I289">
            <v>223.28</v>
          </cell>
        </row>
        <row r="301">
          <cell r="I301">
            <v>362.1395</v>
          </cell>
        </row>
        <row r="312">
          <cell r="I312">
            <v>29.41</v>
          </cell>
        </row>
        <row r="324">
          <cell r="I324">
            <v>66.099999999999994</v>
          </cell>
        </row>
        <row r="353">
          <cell r="I353">
            <v>871.45884999999998</v>
          </cell>
        </row>
        <row r="373">
          <cell r="I373">
            <v>871.45884999999998</v>
          </cell>
        </row>
        <row r="393">
          <cell r="I393">
            <v>74.73</v>
          </cell>
        </row>
        <row r="403">
          <cell r="I403">
            <v>18.71</v>
          </cell>
        </row>
        <row r="423">
          <cell r="I423">
            <v>192.3</v>
          </cell>
        </row>
        <row r="443">
          <cell r="I443">
            <v>542.12</v>
          </cell>
        </row>
      </sheetData>
      <sheetData sheetId="11">
        <row r="5">
          <cell r="B5">
            <v>65.7</v>
          </cell>
          <cell r="C5">
            <v>21.000000000000004</v>
          </cell>
          <cell r="D5">
            <v>8.2999999999999989</v>
          </cell>
          <cell r="E5">
            <v>0</v>
          </cell>
          <cell r="F5">
            <v>17.349999999999998</v>
          </cell>
        </row>
        <row r="6">
          <cell r="B6">
            <v>57.449999999999996</v>
          </cell>
          <cell r="C6">
            <v>114.35000000000001</v>
          </cell>
          <cell r="D6">
            <v>2.9</v>
          </cell>
          <cell r="E6">
            <v>17.099999999999998</v>
          </cell>
          <cell r="F6">
            <v>0</v>
          </cell>
        </row>
        <row r="7">
          <cell r="B7">
            <v>53.649999999999991</v>
          </cell>
          <cell r="C7">
            <v>135.4</v>
          </cell>
          <cell r="D7">
            <v>33.5</v>
          </cell>
          <cell r="E7">
            <v>0</v>
          </cell>
          <cell r="F7">
            <v>179.65</v>
          </cell>
        </row>
        <row r="8">
          <cell r="B8">
            <v>35.200000000000003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</row>
        <row r="10">
          <cell r="B10">
            <v>87.5</v>
          </cell>
          <cell r="C10">
            <v>38.5</v>
          </cell>
          <cell r="F10">
            <v>77</v>
          </cell>
        </row>
        <row r="11">
          <cell r="B11">
            <v>17.5</v>
          </cell>
          <cell r="C11">
            <v>21</v>
          </cell>
          <cell r="E11">
            <v>7</v>
          </cell>
          <cell r="F11">
            <v>0</v>
          </cell>
        </row>
        <row r="13">
          <cell r="B13">
            <v>16</v>
          </cell>
          <cell r="C13">
            <v>18</v>
          </cell>
          <cell r="E13">
            <v>2</v>
          </cell>
          <cell r="F13">
            <v>22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466E3-299B-40EA-95E9-4D6E1DE95397}">
  <sheetPr>
    <tabColor theme="7"/>
    <pageSetUpPr fitToPage="1"/>
  </sheetPr>
  <dimension ref="B1:J134"/>
  <sheetViews>
    <sheetView tabSelected="1" zoomScaleNormal="100" zoomScaleSheetLayoutView="90" zoomScalePageLayoutView="85" workbookViewId="0">
      <selection activeCell="D136" sqref="D136"/>
    </sheetView>
  </sheetViews>
  <sheetFormatPr baseColWidth="10" defaultColWidth="11.42578125" defaultRowHeight="15" x14ac:dyDescent="0.25"/>
  <cols>
    <col min="1" max="1" width="4.42578125" style="1" customWidth="1"/>
    <col min="2" max="2" width="6.140625" style="1" customWidth="1"/>
    <col min="3" max="3" width="9.85546875" style="1" customWidth="1"/>
    <col min="4" max="4" width="48.42578125" style="1" customWidth="1"/>
    <col min="5" max="5" width="9.5703125" style="1" customWidth="1"/>
    <col min="6" max="6" width="12.42578125" style="1" customWidth="1"/>
    <col min="7" max="7" width="16" style="1" customWidth="1"/>
    <col min="8" max="8" width="18.85546875" style="1" customWidth="1"/>
    <col min="9" max="9" width="4.140625" style="1" customWidth="1"/>
    <col min="10" max="16384" width="11.42578125" style="1"/>
  </cols>
  <sheetData>
    <row r="1" spans="2:8" ht="15" customHeight="1" thickBot="1" x14ac:dyDescent="0.3"/>
    <row r="2" spans="2:8" ht="15" customHeight="1" x14ac:dyDescent="0.25">
      <c r="B2" s="37" t="s">
        <v>51</v>
      </c>
      <c r="C2" s="38"/>
      <c r="D2" s="38"/>
      <c r="E2" s="38"/>
      <c r="F2" s="38"/>
      <c r="G2" s="38"/>
      <c r="H2" s="39"/>
    </row>
    <row r="3" spans="2:8" ht="15" customHeight="1" thickBot="1" x14ac:dyDescent="0.3">
      <c r="B3" s="70" t="s">
        <v>0</v>
      </c>
      <c r="C3" s="71"/>
      <c r="D3" s="71"/>
      <c r="E3" s="71"/>
      <c r="F3" s="72"/>
      <c r="G3" s="2" t="s">
        <v>2</v>
      </c>
      <c r="H3" s="3" t="s">
        <v>3</v>
      </c>
    </row>
    <row r="4" spans="2:8" ht="15" customHeight="1" x14ac:dyDescent="0.25">
      <c r="B4" s="40" t="s">
        <v>1</v>
      </c>
      <c r="C4" s="41"/>
      <c r="D4" s="41"/>
      <c r="E4" s="41"/>
      <c r="F4" s="41"/>
      <c r="G4" s="42"/>
      <c r="H4" s="43"/>
    </row>
    <row r="5" spans="2:8" ht="15" customHeight="1" x14ac:dyDescent="0.25">
      <c r="B5" s="40"/>
      <c r="C5" s="41"/>
      <c r="D5" s="41"/>
      <c r="E5" s="41"/>
      <c r="F5" s="41"/>
      <c r="G5" s="42"/>
      <c r="H5" s="43"/>
    </row>
    <row r="6" spans="2:8" ht="15" customHeight="1" thickBot="1" x14ac:dyDescent="0.3">
      <c r="B6" s="44"/>
      <c r="C6" s="45"/>
      <c r="D6" s="45"/>
      <c r="E6" s="45"/>
      <c r="F6" s="45"/>
      <c r="G6" s="46"/>
      <c r="H6" s="47"/>
    </row>
    <row r="7" spans="2:8" ht="5.0999999999999996" customHeight="1" thickBot="1" x14ac:dyDescent="0.3">
      <c r="B7" s="48"/>
      <c r="C7" s="49"/>
      <c r="D7" s="49"/>
      <c r="E7" s="49"/>
      <c r="F7" s="49"/>
      <c r="G7" s="49"/>
      <c r="H7" s="50"/>
    </row>
    <row r="8" spans="2:8" ht="15.75" thickBot="1" x14ac:dyDescent="0.3">
      <c r="B8" s="4" t="s">
        <v>4</v>
      </c>
      <c r="C8" s="51" t="s">
        <v>5</v>
      </c>
      <c r="D8" s="51"/>
      <c r="E8" s="5" t="s">
        <v>6</v>
      </c>
      <c r="F8" s="6" t="s">
        <v>7</v>
      </c>
      <c r="G8" s="7" t="s">
        <v>8</v>
      </c>
      <c r="H8" s="8" t="s">
        <v>9</v>
      </c>
    </row>
    <row r="9" spans="2:8" ht="5.0999999999999996" customHeight="1" thickBot="1" x14ac:dyDescent="0.3">
      <c r="B9" s="48"/>
      <c r="C9" s="49"/>
      <c r="D9" s="49"/>
      <c r="E9" s="49"/>
      <c r="F9" s="49"/>
      <c r="G9" s="49"/>
      <c r="H9" s="50"/>
    </row>
    <row r="10" spans="2:8" ht="18" customHeight="1" x14ac:dyDescent="0.25">
      <c r="B10" s="53" t="s">
        <v>10</v>
      </c>
      <c r="C10" s="54"/>
      <c r="D10" s="54"/>
      <c r="E10" s="54"/>
      <c r="F10" s="54"/>
      <c r="G10" s="54"/>
      <c r="H10" s="55"/>
    </row>
    <row r="11" spans="2:8" ht="30" customHeight="1" x14ac:dyDescent="0.25">
      <c r="B11" s="9">
        <v>1</v>
      </c>
      <c r="C11" s="52" t="s">
        <v>11</v>
      </c>
      <c r="D11" s="52"/>
      <c r="E11" s="10" t="s">
        <v>12</v>
      </c>
      <c r="F11" s="11">
        <f>[1]CANTIDADES!I28</f>
        <v>1285.8900000000001</v>
      </c>
      <c r="G11" s="12"/>
      <c r="H11" s="13">
        <f>ROUND((G11*F11),0)</f>
        <v>0</v>
      </c>
    </row>
    <row r="12" spans="2:8" ht="32.25" customHeight="1" x14ac:dyDescent="0.25">
      <c r="B12" s="9">
        <v>2</v>
      </c>
      <c r="C12" s="52" t="s">
        <v>13</v>
      </c>
      <c r="D12" s="52"/>
      <c r="E12" s="10" t="s">
        <v>14</v>
      </c>
      <c r="F12" s="11">
        <f>[1]CANTIDADES!I58</f>
        <v>984.4</v>
      </c>
      <c r="G12" s="12"/>
      <c r="H12" s="13">
        <f t="shared" ref="H12:H28" si="0">ROUND((G12*F12),0)</f>
        <v>0</v>
      </c>
    </row>
    <row r="13" spans="2:8" ht="32.25" customHeight="1" x14ac:dyDescent="0.25">
      <c r="B13" s="9">
        <v>3</v>
      </c>
      <c r="C13" s="52" t="s">
        <v>15</v>
      </c>
      <c r="D13" s="52"/>
      <c r="E13" s="10" t="s">
        <v>14</v>
      </c>
      <c r="F13" s="11">
        <f>[1]CANTIDADES!D56+[1]CANTIDADES!D39</f>
        <v>98.18</v>
      </c>
      <c r="G13" s="12"/>
      <c r="H13" s="13">
        <f t="shared" si="0"/>
        <v>0</v>
      </c>
    </row>
    <row r="14" spans="2:8" ht="31.5" customHeight="1" x14ac:dyDescent="0.25">
      <c r="B14" s="9">
        <v>4</v>
      </c>
      <c r="C14" s="52" t="s">
        <v>16</v>
      </c>
      <c r="D14" s="52"/>
      <c r="E14" s="10" t="s">
        <v>12</v>
      </c>
      <c r="F14" s="11">
        <v>1285.8900000000001</v>
      </c>
      <c r="G14" s="12"/>
      <c r="H14" s="13">
        <f>ROUND((G14*F14),0)</f>
        <v>0</v>
      </c>
    </row>
    <row r="15" spans="2:8" ht="21" customHeight="1" x14ac:dyDescent="0.25">
      <c r="B15" s="9">
        <v>5</v>
      </c>
      <c r="C15" s="52" t="s">
        <v>17</v>
      </c>
      <c r="D15" s="52"/>
      <c r="E15" s="10" t="s">
        <v>14</v>
      </c>
      <c r="F15" s="11">
        <f>[1]CANTIDADES!I95</f>
        <v>121</v>
      </c>
      <c r="G15" s="12"/>
      <c r="H15" s="13">
        <f t="shared" si="0"/>
        <v>0</v>
      </c>
    </row>
    <row r="16" spans="2:8" ht="21.75" customHeight="1" x14ac:dyDescent="0.25">
      <c r="B16" s="9">
        <v>6</v>
      </c>
      <c r="C16" s="52" t="s">
        <v>18</v>
      </c>
      <c r="D16" s="52"/>
      <c r="E16" s="10" t="s">
        <v>14</v>
      </c>
      <c r="F16" s="11">
        <f>[1]CANTIDADES!I104</f>
        <v>8.17</v>
      </c>
      <c r="G16" s="12"/>
      <c r="H16" s="13">
        <f t="shared" si="0"/>
        <v>0</v>
      </c>
    </row>
    <row r="17" spans="2:10" ht="19.5" customHeight="1" x14ac:dyDescent="0.25">
      <c r="B17" s="9">
        <v>7</v>
      </c>
      <c r="C17" s="52" t="s">
        <v>19</v>
      </c>
      <c r="D17" s="52"/>
      <c r="E17" s="10" t="s">
        <v>14</v>
      </c>
      <c r="F17" s="11">
        <f>[1]CANTIDADES!I113</f>
        <v>10.91</v>
      </c>
      <c r="G17" s="12"/>
      <c r="H17" s="13">
        <f t="shared" si="0"/>
        <v>0</v>
      </c>
    </row>
    <row r="18" spans="2:10" ht="31.5" customHeight="1" x14ac:dyDescent="0.25">
      <c r="B18" s="9">
        <v>8</v>
      </c>
      <c r="C18" s="52" t="s">
        <v>20</v>
      </c>
      <c r="D18" s="52"/>
      <c r="E18" s="10" t="s">
        <v>14</v>
      </c>
      <c r="F18" s="11">
        <f>[1]CANTIDADES!I125</f>
        <v>265.7</v>
      </c>
      <c r="G18" s="12"/>
      <c r="H18" s="13">
        <f t="shared" si="0"/>
        <v>0</v>
      </c>
    </row>
    <row r="19" spans="2:10" ht="34.5" customHeight="1" x14ac:dyDescent="0.25">
      <c r="B19" s="9">
        <v>9</v>
      </c>
      <c r="C19" s="52" t="s">
        <v>21</v>
      </c>
      <c r="D19" s="52"/>
      <c r="E19" s="10" t="s">
        <v>14</v>
      </c>
      <c r="F19" s="11">
        <f>+'[1]CANTIADAES HIDROSANITARIO'!B11</f>
        <v>17.5</v>
      </c>
      <c r="G19" s="12"/>
      <c r="H19" s="13">
        <f t="shared" si="0"/>
        <v>0</v>
      </c>
    </row>
    <row r="20" spans="2:10" ht="34.5" customHeight="1" x14ac:dyDescent="0.25">
      <c r="B20" s="9">
        <v>10</v>
      </c>
      <c r="C20" s="52" t="s">
        <v>22</v>
      </c>
      <c r="D20" s="52"/>
      <c r="E20" s="10" t="s">
        <v>14</v>
      </c>
      <c r="F20" s="11">
        <f>+'[1]CANTIADAES HIDROSANITARIO'!B10</f>
        <v>87.5</v>
      </c>
      <c r="G20" s="12"/>
      <c r="H20" s="13">
        <f t="shared" si="0"/>
        <v>0</v>
      </c>
    </row>
    <row r="21" spans="2:10" ht="34.5" customHeight="1" x14ac:dyDescent="0.25">
      <c r="B21" s="9">
        <v>11</v>
      </c>
      <c r="C21" s="52" t="s">
        <v>23</v>
      </c>
      <c r="D21" s="52"/>
      <c r="E21" s="10" t="s">
        <v>24</v>
      </c>
      <c r="F21" s="11">
        <f>+ROUND((F11/2.64)*4,0)</f>
        <v>1948</v>
      </c>
      <c r="G21" s="12"/>
      <c r="H21" s="13">
        <f t="shared" si="0"/>
        <v>0</v>
      </c>
    </row>
    <row r="22" spans="2:10" ht="34.5" customHeight="1" x14ac:dyDescent="0.25">
      <c r="B22" s="9">
        <v>12</v>
      </c>
      <c r="C22" s="52" t="s">
        <v>25</v>
      </c>
      <c r="D22" s="52"/>
      <c r="E22" s="10" t="s">
        <v>24</v>
      </c>
      <c r="F22" s="11">
        <f>+'[1]CANTIADAES HIDROSANITARIO'!B13</f>
        <v>16</v>
      </c>
      <c r="G22" s="12"/>
      <c r="H22" s="13">
        <f t="shared" si="0"/>
        <v>0</v>
      </c>
    </row>
    <row r="23" spans="2:10" ht="34.5" customHeight="1" x14ac:dyDescent="0.25">
      <c r="B23" s="9">
        <v>13</v>
      </c>
      <c r="C23" s="52" t="s">
        <v>26</v>
      </c>
      <c r="D23" s="52"/>
      <c r="E23" s="10" t="s">
        <v>14</v>
      </c>
      <c r="F23" s="11">
        <f>+'[1]CANTIADAES HIDROSANITARIO'!B5</f>
        <v>65.7</v>
      </c>
      <c r="G23" s="12"/>
      <c r="H23" s="13">
        <f t="shared" si="0"/>
        <v>0</v>
      </c>
    </row>
    <row r="24" spans="2:10" ht="34.5" customHeight="1" x14ac:dyDescent="0.25">
      <c r="B24" s="9">
        <v>14</v>
      </c>
      <c r="C24" s="52" t="s">
        <v>27</v>
      </c>
      <c r="D24" s="52"/>
      <c r="E24" s="10" t="s">
        <v>14</v>
      </c>
      <c r="F24" s="11">
        <f>+'[1]CANTIADAES HIDROSANITARIO'!B6</f>
        <v>57.449999999999996</v>
      </c>
      <c r="G24" s="12"/>
      <c r="H24" s="13">
        <f t="shared" si="0"/>
        <v>0</v>
      </c>
    </row>
    <row r="25" spans="2:10" ht="34.5" customHeight="1" x14ac:dyDescent="0.25">
      <c r="B25" s="9">
        <v>15</v>
      </c>
      <c r="C25" s="52" t="s">
        <v>28</v>
      </c>
      <c r="D25" s="52"/>
      <c r="E25" s="10" t="s">
        <v>14</v>
      </c>
      <c r="F25" s="11">
        <f>+'[1]CANTIADAES HIDROSANITARIO'!B7</f>
        <v>53.649999999999991</v>
      </c>
      <c r="G25" s="12"/>
      <c r="H25" s="13">
        <f t="shared" si="0"/>
        <v>0</v>
      </c>
    </row>
    <row r="26" spans="2:10" ht="34.5" customHeight="1" x14ac:dyDescent="0.25">
      <c r="B26" s="9">
        <v>16</v>
      </c>
      <c r="C26" s="52" t="s">
        <v>29</v>
      </c>
      <c r="D26" s="52"/>
      <c r="E26" s="10" t="s">
        <v>14</v>
      </c>
      <c r="F26" s="11">
        <f>+'[1]CANTIADAES HIDROSANITARIO'!B8</f>
        <v>35.200000000000003</v>
      </c>
      <c r="G26" s="12"/>
      <c r="H26" s="13">
        <f t="shared" si="0"/>
        <v>0</v>
      </c>
    </row>
    <row r="27" spans="2:10" ht="34.5" customHeight="1" x14ac:dyDescent="0.25">
      <c r="B27" s="9">
        <v>17</v>
      </c>
      <c r="C27" s="52" t="s">
        <v>30</v>
      </c>
      <c r="D27" s="52"/>
      <c r="E27" s="10" t="s">
        <v>31</v>
      </c>
      <c r="F27" s="11">
        <f>F22*0.8*0.5+(+SUM(F23:F26)*0.8*0.7)</f>
        <v>125.12000000000002</v>
      </c>
      <c r="G27" s="12"/>
      <c r="H27" s="14">
        <f t="shared" si="0"/>
        <v>0</v>
      </c>
    </row>
    <row r="28" spans="2:10" ht="34.5" customHeight="1" x14ac:dyDescent="0.25">
      <c r="B28" s="9">
        <v>18</v>
      </c>
      <c r="C28" s="52" t="s">
        <v>32</v>
      </c>
      <c r="D28" s="52"/>
      <c r="E28" s="10" t="s">
        <v>31</v>
      </c>
      <c r="F28" s="11">
        <f>+F27*1.3</f>
        <v>162.65600000000003</v>
      </c>
      <c r="G28" s="12"/>
      <c r="H28" s="14">
        <f t="shared" si="0"/>
        <v>0</v>
      </c>
    </row>
    <row r="29" spans="2:10" ht="18" customHeight="1" thickBot="1" x14ac:dyDescent="0.3">
      <c r="B29" s="15"/>
      <c r="C29" s="56"/>
      <c r="D29" s="56"/>
      <c r="E29" s="16"/>
      <c r="F29" s="57" t="s">
        <v>33</v>
      </c>
      <c r="G29" s="57"/>
      <c r="H29" s="17">
        <f>SUM(H11:H28)</f>
        <v>0</v>
      </c>
    </row>
    <row r="30" spans="2:10" ht="5.0999999999999996" customHeight="1" thickBot="1" x14ac:dyDescent="0.3">
      <c r="B30" s="58"/>
      <c r="C30" s="59"/>
      <c r="D30" s="59"/>
      <c r="E30" s="59"/>
      <c r="F30" s="59"/>
      <c r="G30" s="59"/>
      <c r="H30" s="60"/>
    </row>
    <row r="31" spans="2:10" ht="18" customHeight="1" x14ac:dyDescent="0.25">
      <c r="B31" s="53" t="s">
        <v>34</v>
      </c>
      <c r="C31" s="54"/>
      <c r="D31" s="54"/>
      <c r="E31" s="54"/>
      <c r="F31" s="54"/>
      <c r="G31" s="54"/>
      <c r="H31" s="55"/>
    </row>
    <row r="32" spans="2:10" ht="19.5" customHeight="1" x14ac:dyDescent="0.25">
      <c r="B32" s="9">
        <v>1</v>
      </c>
      <c r="C32" s="52" t="s">
        <v>35</v>
      </c>
      <c r="D32" s="52"/>
      <c r="E32" s="10" t="s">
        <v>12</v>
      </c>
      <c r="F32" s="11">
        <f>+[1]CANTIDADES!$I$353</f>
        <v>871.45884999999998</v>
      </c>
      <c r="G32" s="12"/>
      <c r="H32" s="13">
        <f t="shared" ref="H32:H49" si="1">ROUND((G32*F32),0)</f>
        <v>0</v>
      </c>
      <c r="J32" s="18"/>
    </row>
    <row r="33" spans="2:10" ht="32.25" customHeight="1" x14ac:dyDescent="0.25">
      <c r="B33" s="9">
        <v>2</v>
      </c>
      <c r="C33" s="52" t="s">
        <v>13</v>
      </c>
      <c r="D33" s="52"/>
      <c r="E33" s="10" t="s">
        <v>14</v>
      </c>
      <c r="F33" s="11">
        <f>+[1]CANTIDADES!$I$443</f>
        <v>542.12</v>
      </c>
      <c r="G33" s="12"/>
      <c r="H33" s="13">
        <f t="shared" si="1"/>
        <v>0</v>
      </c>
      <c r="J33" s="18"/>
    </row>
    <row r="34" spans="2:10" ht="32.25" customHeight="1" x14ac:dyDescent="0.25">
      <c r="B34" s="9">
        <v>3</v>
      </c>
      <c r="C34" s="52" t="s">
        <v>15</v>
      </c>
      <c r="D34" s="52"/>
      <c r="E34" s="10" t="s">
        <v>14</v>
      </c>
      <c r="F34" s="11">
        <v>57</v>
      </c>
      <c r="G34" s="12"/>
      <c r="H34" s="13">
        <f t="shared" si="1"/>
        <v>0</v>
      </c>
      <c r="J34" s="18"/>
    </row>
    <row r="35" spans="2:10" ht="31.5" customHeight="1" x14ac:dyDescent="0.25">
      <c r="B35" s="9">
        <v>4</v>
      </c>
      <c r="C35" s="52" t="s">
        <v>16</v>
      </c>
      <c r="D35" s="52"/>
      <c r="E35" s="10" t="s">
        <v>12</v>
      </c>
      <c r="F35" s="11">
        <f>+[1]CANTIDADES!$I$373</f>
        <v>871.45884999999998</v>
      </c>
      <c r="G35" s="12"/>
      <c r="H35" s="13">
        <f t="shared" si="1"/>
        <v>0</v>
      </c>
      <c r="J35" s="18"/>
    </row>
    <row r="36" spans="2:10" ht="21" customHeight="1" x14ac:dyDescent="0.25">
      <c r="B36" s="9">
        <v>5</v>
      </c>
      <c r="C36" s="52" t="s">
        <v>17</v>
      </c>
      <c r="D36" s="52"/>
      <c r="E36" s="10" t="s">
        <v>14</v>
      </c>
      <c r="F36" s="11">
        <f>+[1]CANTIDADES!$I$393</f>
        <v>74.73</v>
      </c>
      <c r="G36" s="12"/>
      <c r="H36" s="13">
        <f t="shared" si="1"/>
        <v>0</v>
      </c>
      <c r="J36" s="18"/>
    </row>
    <row r="37" spans="2:10" ht="21.75" customHeight="1" x14ac:dyDescent="0.25">
      <c r="B37" s="9">
        <v>6</v>
      </c>
      <c r="C37" s="52" t="s">
        <v>18</v>
      </c>
      <c r="D37" s="52"/>
      <c r="E37" s="10" t="s">
        <v>14</v>
      </c>
      <c r="F37" s="11">
        <f>+[1]CANTIDADES!$I$403</f>
        <v>18.71</v>
      </c>
      <c r="G37" s="12"/>
      <c r="H37" s="13">
        <f t="shared" si="1"/>
        <v>0</v>
      </c>
      <c r="J37" s="18"/>
    </row>
    <row r="38" spans="2:10" ht="19.5" customHeight="1" x14ac:dyDescent="0.25">
      <c r="B38" s="9">
        <v>7</v>
      </c>
      <c r="C38" s="52" t="s">
        <v>19</v>
      </c>
      <c r="D38" s="52"/>
      <c r="E38" s="10" t="s">
        <v>14</v>
      </c>
      <c r="F38" s="11">
        <v>0</v>
      </c>
      <c r="G38" s="12"/>
      <c r="H38" s="13">
        <f t="shared" si="1"/>
        <v>0</v>
      </c>
      <c r="J38" s="18"/>
    </row>
    <row r="39" spans="2:10" ht="31.5" customHeight="1" x14ac:dyDescent="0.25">
      <c r="B39" s="9">
        <v>8</v>
      </c>
      <c r="C39" s="52" t="s">
        <v>20</v>
      </c>
      <c r="D39" s="52"/>
      <c r="E39" s="10" t="s">
        <v>14</v>
      </c>
      <c r="F39" s="11">
        <f>+[1]CANTIDADES!$I$423</f>
        <v>192.3</v>
      </c>
      <c r="G39" s="12"/>
      <c r="H39" s="13">
        <f t="shared" si="1"/>
        <v>0</v>
      </c>
      <c r="J39" s="18"/>
    </row>
    <row r="40" spans="2:10" ht="34.5" customHeight="1" x14ac:dyDescent="0.25">
      <c r="B40" s="9">
        <v>9</v>
      </c>
      <c r="C40" s="52" t="s">
        <v>21</v>
      </c>
      <c r="D40" s="52"/>
      <c r="E40" s="10" t="s">
        <v>14</v>
      </c>
      <c r="F40" s="11">
        <f>+'[1]CANTIADAES HIDROSANITARIO'!$F$11</f>
        <v>0</v>
      </c>
      <c r="G40" s="12"/>
      <c r="H40" s="13">
        <f t="shared" si="1"/>
        <v>0</v>
      </c>
      <c r="J40" s="18"/>
    </row>
    <row r="41" spans="2:10" ht="34.5" customHeight="1" x14ac:dyDescent="0.25">
      <c r="B41" s="9">
        <v>10</v>
      </c>
      <c r="C41" s="52" t="s">
        <v>22</v>
      </c>
      <c r="D41" s="52"/>
      <c r="E41" s="10" t="s">
        <v>14</v>
      </c>
      <c r="F41" s="11">
        <f>+'[1]CANTIADAES HIDROSANITARIO'!$F$10</f>
        <v>77</v>
      </c>
      <c r="G41" s="12"/>
      <c r="H41" s="13">
        <f t="shared" si="1"/>
        <v>0</v>
      </c>
      <c r="J41" s="18"/>
    </row>
    <row r="42" spans="2:10" ht="34.5" customHeight="1" x14ac:dyDescent="0.25">
      <c r="B42" s="9">
        <v>11</v>
      </c>
      <c r="C42" s="52" t="s">
        <v>36</v>
      </c>
      <c r="D42" s="52"/>
      <c r="E42" s="10" t="s">
        <v>24</v>
      </c>
      <c r="F42" s="11">
        <f>+ROUND((F32/2.64)*4,0)</f>
        <v>1320</v>
      </c>
      <c r="G42" s="12"/>
      <c r="H42" s="13">
        <f t="shared" si="1"/>
        <v>0</v>
      </c>
      <c r="J42" s="18"/>
    </row>
    <row r="43" spans="2:10" ht="34.5" customHeight="1" x14ac:dyDescent="0.25">
      <c r="B43" s="9">
        <v>12</v>
      </c>
      <c r="C43" s="52" t="s">
        <v>25</v>
      </c>
      <c r="D43" s="52"/>
      <c r="E43" s="10" t="s">
        <v>24</v>
      </c>
      <c r="F43" s="11">
        <f>+'[1]CANTIADAES HIDROSANITARIO'!$F$13</f>
        <v>22</v>
      </c>
      <c r="G43" s="12"/>
      <c r="H43" s="13">
        <f t="shared" si="1"/>
        <v>0</v>
      </c>
      <c r="J43" s="18"/>
    </row>
    <row r="44" spans="2:10" ht="34.5" customHeight="1" x14ac:dyDescent="0.25">
      <c r="B44" s="9">
        <v>13</v>
      </c>
      <c r="C44" s="52" t="s">
        <v>26</v>
      </c>
      <c r="D44" s="52"/>
      <c r="E44" s="10" t="s">
        <v>14</v>
      </c>
      <c r="F44" s="11">
        <f>+'[1]CANTIADAES HIDROSANITARIO'!$F$5</f>
        <v>17.349999999999998</v>
      </c>
      <c r="G44" s="12"/>
      <c r="H44" s="13">
        <f t="shared" si="1"/>
        <v>0</v>
      </c>
      <c r="J44" s="18"/>
    </row>
    <row r="45" spans="2:10" ht="33.6" customHeight="1" x14ac:dyDescent="0.25">
      <c r="B45" s="9">
        <v>14</v>
      </c>
      <c r="C45" s="52" t="s">
        <v>27</v>
      </c>
      <c r="D45" s="52"/>
      <c r="E45" s="10" t="s">
        <v>14</v>
      </c>
      <c r="F45" s="11">
        <f>+'[1]CANTIADAES HIDROSANITARIO'!$F$6</f>
        <v>0</v>
      </c>
      <c r="G45" s="12"/>
      <c r="H45" s="13">
        <f t="shared" si="1"/>
        <v>0</v>
      </c>
      <c r="J45" s="18"/>
    </row>
    <row r="46" spans="2:10" ht="28.35" customHeight="1" x14ac:dyDescent="0.25">
      <c r="B46" s="9">
        <v>15</v>
      </c>
      <c r="C46" s="52" t="s">
        <v>28</v>
      </c>
      <c r="D46" s="52"/>
      <c r="E46" s="10" t="s">
        <v>14</v>
      </c>
      <c r="F46" s="11">
        <f>+'[1]CANTIADAES HIDROSANITARIO'!$F$7</f>
        <v>179.65</v>
      </c>
      <c r="G46" s="12"/>
      <c r="H46" s="13">
        <f t="shared" si="1"/>
        <v>0</v>
      </c>
      <c r="J46" s="18"/>
    </row>
    <row r="47" spans="2:10" ht="27.6" customHeight="1" x14ac:dyDescent="0.25">
      <c r="B47" s="9">
        <v>16</v>
      </c>
      <c r="C47" s="52" t="s">
        <v>29</v>
      </c>
      <c r="D47" s="52"/>
      <c r="E47" s="10" t="s">
        <v>14</v>
      </c>
      <c r="F47" s="11">
        <f>+'[1]CANTIADAES HIDROSANITARIO'!$F$8</f>
        <v>0</v>
      </c>
      <c r="G47" s="12"/>
      <c r="H47" s="13">
        <f t="shared" si="1"/>
        <v>0</v>
      </c>
      <c r="J47" s="18"/>
    </row>
    <row r="48" spans="2:10" ht="19.5" customHeight="1" x14ac:dyDescent="0.25">
      <c r="B48" s="9">
        <v>17</v>
      </c>
      <c r="C48" s="52" t="s">
        <v>30</v>
      </c>
      <c r="D48" s="52"/>
      <c r="E48" s="10" t="s">
        <v>31</v>
      </c>
      <c r="F48" s="11">
        <f>F43*0.8*0.5+(SUM(F44:F46)*0.8*0.7)</f>
        <v>119.12</v>
      </c>
      <c r="G48" s="12"/>
      <c r="H48" s="13">
        <f t="shared" si="1"/>
        <v>0</v>
      </c>
      <c r="J48" s="18"/>
    </row>
    <row r="49" spans="2:10" ht="32.25" customHeight="1" x14ac:dyDescent="0.25">
      <c r="B49" s="9">
        <v>18</v>
      </c>
      <c r="C49" s="52" t="s">
        <v>32</v>
      </c>
      <c r="D49" s="52"/>
      <c r="E49" s="10" t="s">
        <v>31</v>
      </c>
      <c r="F49" s="11">
        <f>+F48*1.3</f>
        <v>154.85600000000002</v>
      </c>
      <c r="G49" s="12"/>
      <c r="H49" s="13">
        <f t="shared" si="1"/>
        <v>0</v>
      </c>
      <c r="J49" s="18"/>
    </row>
    <row r="50" spans="2:10" ht="18" customHeight="1" thickBot="1" x14ac:dyDescent="0.3">
      <c r="B50" s="15"/>
      <c r="C50" s="46"/>
      <c r="D50" s="46"/>
      <c r="E50" s="16"/>
      <c r="F50" s="57" t="s">
        <v>33</v>
      </c>
      <c r="G50" s="57"/>
      <c r="H50" s="17">
        <f>SUM(H32:H49)</f>
        <v>0</v>
      </c>
    </row>
    <row r="51" spans="2:10" ht="5.0999999999999996" customHeight="1" thickBot="1" x14ac:dyDescent="0.3">
      <c r="B51" s="58"/>
      <c r="C51" s="59"/>
      <c r="D51" s="59"/>
      <c r="E51" s="59"/>
      <c r="F51" s="59"/>
      <c r="G51" s="59"/>
      <c r="H51" s="60"/>
    </row>
    <row r="52" spans="2:10" ht="18" customHeight="1" x14ac:dyDescent="0.25">
      <c r="B52" s="53" t="s">
        <v>37</v>
      </c>
      <c r="C52" s="54"/>
      <c r="D52" s="54"/>
      <c r="E52" s="54"/>
      <c r="F52" s="54"/>
      <c r="G52" s="54"/>
      <c r="H52" s="55"/>
    </row>
    <row r="53" spans="2:10" ht="31.5" customHeight="1" x14ac:dyDescent="0.25">
      <c r="B53" s="9">
        <v>1</v>
      </c>
      <c r="C53" s="52" t="s">
        <v>35</v>
      </c>
      <c r="D53" s="52"/>
      <c r="E53" s="10" t="s">
        <v>12</v>
      </c>
      <c r="F53" s="11">
        <f>[1]CANTIDADES!I134</f>
        <v>192.65899999999999</v>
      </c>
      <c r="G53" s="12"/>
      <c r="H53" s="14">
        <f t="shared" ref="H53:H70" si="2">ROUND((G53*F53),0)</f>
        <v>0</v>
      </c>
      <c r="J53" s="18"/>
    </row>
    <row r="54" spans="2:10" ht="34.5" customHeight="1" x14ac:dyDescent="0.25">
      <c r="B54" s="9">
        <v>2</v>
      </c>
      <c r="C54" s="52" t="s">
        <v>13</v>
      </c>
      <c r="D54" s="52"/>
      <c r="E54" s="10" t="s">
        <v>14</v>
      </c>
      <c r="F54" s="11">
        <f>12.71*11</f>
        <v>139.81</v>
      </c>
      <c r="G54" s="12"/>
      <c r="H54" s="14">
        <f t="shared" si="2"/>
        <v>0</v>
      </c>
      <c r="J54" s="18"/>
    </row>
    <row r="55" spans="2:10" ht="34.5" customHeight="1" x14ac:dyDescent="0.25">
      <c r="B55" s="9">
        <v>3</v>
      </c>
      <c r="C55" s="52" t="s">
        <v>15</v>
      </c>
      <c r="D55" s="52"/>
      <c r="E55" s="10" t="s">
        <v>14</v>
      </c>
      <c r="F55" s="11">
        <v>15.17</v>
      </c>
      <c r="G55" s="12"/>
      <c r="H55" s="14">
        <f t="shared" si="2"/>
        <v>0</v>
      </c>
      <c r="J55" s="18"/>
    </row>
    <row r="56" spans="2:10" ht="34.5" customHeight="1" x14ac:dyDescent="0.25">
      <c r="B56" s="9">
        <v>4</v>
      </c>
      <c r="C56" s="52" t="s">
        <v>16</v>
      </c>
      <c r="D56" s="52"/>
      <c r="E56" s="10" t="s">
        <v>12</v>
      </c>
      <c r="F56" s="11">
        <f>[1]CANTIDADES!I143</f>
        <v>192.65899999999999</v>
      </c>
      <c r="G56" s="12"/>
      <c r="H56" s="14">
        <f t="shared" si="2"/>
        <v>0</v>
      </c>
      <c r="J56" s="18"/>
    </row>
    <row r="57" spans="2:10" ht="34.5" customHeight="1" x14ac:dyDescent="0.25">
      <c r="B57" s="9">
        <v>5</v>
      </c>
      <c r="C57" s="52" t="s">
        <v>17</v>
      </c>
      <c r="D57" s="52"/>
      <c r="E57" s="10" t="s">
        <v>14</v>
      </c>
      <c r="F57" s="11">
        <f>[1]CANTIDADES!I152</f>
        <v>12.7</v>
      </c>
      <c r="G57" s="12"/>
      <c r="H57" s="14">
        <f t="shared" si="2"/>
        <v>0</v>
      </c>
      <c r="J57" s="18"/>
    </row>
    <row r="58" spans="2:10" ht="34.5" customHeight="1" x14ac:dyDescent="0.25">
      <c r="B58" s="9">
        <v>6</v>
      </c>
      <c r="C58" s="52" t="s">
        <v>18</v>
      </c>
      <c r="D58" s="52"/>
      <c r="E58" s="10" t="s">
        <v>14</v>
      </c>
      <c r="F58" s="11">
        <v>0</v>
      </c>
      <c r="G58" s="12"/>
      <c r="H58" s="14">
        <f t="shared" si="2"/>
        <v>0</v>
      </c>
      <c r="J58" s="18"/>
    </row>
    <row r="59" spans="2:10" ht="34.5" customHeight="1" x14ac:dyDescent="0.25">
      <c r="B59" s="9">
        <v>7</v>
      </c>
      <c r="C59" s="52" t="s">
        <v>19</v>
      </c>
      <c r="D59" s="52"/>
      <c r="E59" s="10" t="s">
        <v>14</v>
      </c>
      <c r="F59" s="11">
        <v>0</v>
      </c>
      <c r="G59" s="12"/>
      <c r="H59" s="14">
        <f t="shared" si="2"/>
        <v>0</v>
      </c>
      <c r="J59" s="18"/>
    </row>
    <row r="60" spans="2:10" x14ac:dyDescent="0.25">
      <c r="B60" s="9">
        <v>8</v>
      </c>
      <c r="C60" s="52" t="s">
        <v>20</v>
      </c>
      <c r="D60" s="52"/>
      <c r="E60" s="10" t="s">
        <v>14</v>
      </c>
      <c r="F60" s="11">
        <f>[1]CANTIDADES!I161</f>
        <v>25.4</v>
      </c>
      <c r="G60" s="12"/>
      <c r="H60" s="14">
        <f t="shared" si="2"/>
        <v>0</v>
      </c>
      <c r="J60" s="18"/>
    </row>
    <row r="61" spans="2:10" ht="14.1" customHeight="1" x14ac:dyDescent="0.25">
      <c r="B61" s="9">
        <v>9</v>
      </c>
      <c r="C61" s="52" t="s">
        <v>21</v>
      </c>
      <c r="D61" s="52"/>
      <c r="E61" s="10" t="s">
        <v>14</v>
      </c>
      <c r="F61" s="11">
        <f>+'[1]CANTIADAES HIDROSANITARIO'!$E$11</f>
        <v>7</v>
      </c>
      <c r="G61" s="12"/>
      <c r="H61" s="14">
        <f t="shared" si="2"/>
        <v>0</v>
      </c>
      <c r="J61" s="18"/>
    </row>
    <row r="62" spans="2:10" ht="15" customHeight="1" x14ac:dyDescent="0.25">
      <c r="B62" s="9">
        <v>10</v>
      </c>
      <c r="C62" s="52" t="s">
        <v>22</v>
      </c>
      <c r="D62" s="52"/>
      <c r="E62" s="10" t="s">
        <v>14</v>
      </c>
      <c r="F62" s="11">
        <v>0</v>
      </c>
      <c r="G62" s="12"/>
      <c r="H62" s="14">
        <f t="shared" si="2"/>
        <v>0</v>
      </c>
      <c r="J62" s="18"/>
    </row>
    <row r="63" spans="2:10" ht="29.45" customHeight="1" x14ac:dyDescent="0.25">
      <c r="B63" s="9">
        <v>11</v>
      </c>
      <c r="C63" s="52" t="s">
        <v>36</v>
      </c>
      <c r="D63" s="52"/>
      <c r="E63" s="10" t="s">
        <v>24</v>
      </c>
      <c r="F63" s="11">
        <f>+ROUND((F53/2.64)*4,0)</f>
        <v>292</v>
      </c>
      <c r="G63" s="12"/>
      <c r="H63" s="14">
        <f t="shared" si="2"/>
        <v>0</v>
      </c>
      <c r="J63" s="18"/>
    </row>
    <row r="64" spans="2:10" ht="32.25" customHeight="1" x14ac:dyDescent="0.25">
      <c r="B64" s="9">
        <v>12</v>
      </c>
      <c r="C64" s="52" t="s">
        <v>25</v>
      </c>
      <c r="D64" s="52"/>
      <c r="E64" s="10" t="s">
        <v>24</v>
      </c>
      <c r="F64" s="11">
        <f>+'[1]CANTIADAES HIDROSANITARIO'!$E$13</f>
        <v>2</v>
      </c>
      <c r="G64" s="12"/>
      <c r="H64" s="14">
        <f t="shared" si="2"/>
        <v>0</v>
      </c>
      <c r="J64" s="18"/>
    </row>
    <row r="65" spans="2:10" ht="32.25" customHeight="1" x14ac:dyDescent="0.25">
      <c r="B65" s="9">
        <v>13</v>
      </c>
      <c r="C65" s="52" t="s">
        <v>26</v>
      </c>
      <c r="D65" s="52"/>
      <c r="E65" s="10" t="s">
        <v>14</v>
      </c>
      <c r="F65" s="11">
        <f>+'[1]CANTIADAES HIDROSANITARIO'!$E$5</f>
        <v>0</v>
      </c>
      <c r="G65" s="12"/>
      <c r="H65" s="14">
        <f t="shared" si="2"/>
        <v>0</v>
      </c>
      <c r="J65" s="18"/>
    </row>
    <row r="66" spans="2:10" ht="31.5" customHeight="1" x14ac:dyDescent="0.25">
      <c r="B66" s="9">
        <v>14</v>
      </c>
      <c r="C66" s="52" t="s">
        <v>38</v>
      </c>
      <c r="D66" s="52"/>
      <c r="E66" s="10" t="s">
        <v>14</v>
      </c>
      <c r="F66" s="11">
        <f>+'[1]CANTIADAES HIDROSANITARIO'!$E$6</f>
        <v>17.099999999999998</v>
      </c>
      <c r="G66" s="12"/>
      <c r="H66" s="14">
        <f t="shared" si="2"/>
        <v>0</v>
      </c>
      <c r="J66" s="18"/>
    </row>
    <row r="67" spans="2:10" ht="29.1" customHeight="1" x14ac:dyDescent="0.25">
      <c r="B67" s="9">
        <v>15</v>
      </c>
      <c r="C67" s="52" t="s">
        <v>28</v>
      </c>
      <c r="D67" s="52"/>
      <c r="E67" s="10" t="s">
        <v>14</v>
      </c>
      <c r="F67" s="11">
        <f>+'[1]CANTIADAES HIDROSANITARIO'!$E$7</f>
        <v>0</v>
      </c>
      <c r="G67" s="12"/>
      <c r="H67" s="14">
        <f t="shared" si="2"/>
        <v>0</v>
      </c>
      <c r="J67" s="18"/>
    </row>
    <row r="68" spans="2:10" ht="34.35" customHeight="1" x14ac:dyDescent="0.25">
      <c r="B68" s="9">
        <v>16</v>
      </c>
      <c r="C68" s="52" t="s">
        <v>29</v>
      </c>
      <c r="D68" s="52"/>
      <c r="E68" s="10" t="s">
        <v>14</v>
      </c>
      <c r="F68" s="11">
        <f>+'[1]CANTIADAES HIDROSANITARIO'!$E$8</f>
        <v>0</v>
      </c>
      <c r="G68" s="12"/>
      <c r="H68" s="14">
        <f t="shared" si="2"/>
        <v>0</v>
      </c>
      <c r="J68" s="18"/>
    </row>
    <row r="69" spans="2:10" ht="19.5" customHeight="1" x14ac:dyDescent="0.25">
      <c r="B69" s="9">
        <v>17</v>
      </c>
      <c r="C69" s="52" t="s">
        <v>30</v>
      </c>
      <c r="D69" s="52"/>
      <c r="E69" s="10" t="s">
        <v>31</v>
      </c>
      <c r="F69" s="11">
        <f>F64*0.8*0.5+(SUM(F65:F67)*0.8*0.7)</f>
        <v>10.375999999999999</v>
      </c>
      <c r="G69" s="12"/>
      <c r="H69" s="14">
        <f t="shared" si="2"/>
        <v>0</v>
      </c>
      <c r="J69" s="18"/>
    </row>
    <row r="70" spans="2:10" ht="31.5" customHeight="1" x14ac:dyDescent="0.25">
      <c r="B70" s="9">
        <v>18</v>
      </c>
      <c r="C70" s="52" t="s">
        <v>32</v>
      </c>
      <c r="D70" s="52"/>
      <c r="E70" s="10" t="s">
        <v>31</v>
      </c>
      <c r="F70" s="11">
        <f>+F69*1.3</f>
        <v>13.488799999999999</v>
      </c>
      <c r="G70" s="12"/>
      <c r="H70" s="14">
        <f t="shared" si="2"/>
        <v>0</v>
      </c>
      <c r="J70" s="18"/>
    </row>
    <row r="71" spans="2:10" ht="18" customHeight="1" thickBot="1" x14ac:dyDescent="0.3">
      <c r="B71" s="15"/>
      <c r="C71" s="57" t="s">
        <v>33</v>
      </c>
      <c r="D71" s="57"/>
      <c r="E71" s="57"/>
      <c r="F71" s="57"/>
      <c r="G71" s="57"/>
      <c r="H71" s="17">
        <f>SUM(H53:H70)</f>
        <v>0</v>
      </c>
    </row>
    <row r="72" spans="2:10" ht="5.0999999999999996" customHeight="1" thickBot="1" x14ac:dyDescent="0.3">
      <c r="B72" s="58"/>
      <c r="C72" s="59"/>
      <c r="D72" s="59"/>
      <c r="E72" s="59"/>
      <c r="F72" s="59"/>
      <c r="G72" s="59"/>
      <c r="H72" s="60"/>
    </row>
    <row r="73" spans="2:10" ht="18" customHeight="1" x14ac:dyDescent="0.25">
      <c r="B73" s="53" t="s">
        <v>39</v>
      </c>
      <c r="C73" s="54"/>
      <c r="D73" s="54"/>
      <c r="E73" s="54"/>
      <c r="F73" s="54"/>
      <c r="G73" s="54"/>
      <c r="H73" s="55"/>
    </row>
    <row r="74" spans="2:10" ht="34.5" customHeight="1" x14ac:dyDescent="0.25">
      <c r="B74" s="9">
        <v>1</v>
      </c>
      <c r="C74" s="52" t="s">
        <v>35</v>
      </c>
      <c r="D74" s="52"/>
      <c r="E74" s="10" t="s">
        <v>12</v>
      </c>
      <c r="F74" s="11">
        <f>[1]CANTIDADES!I178</f>
        <v>989.94549999999992</v>
      </c>
      <c r="G74" s="12"/>
      <c r="H74" s="14">
        <f t="shared" ref="H74:H91" si="3">ROUND((G74*F74),0)</f>
        <v>0</v>
      </c>
    </row>
    <row r="75" spans="2:10" ht="34.5" customHeight="1" x14ac:dyDescent="0.25">
      <c r="B75" s="9">
        <v>2</v>
      </c>
      <c r="C75" s="52" t="s">
        <v>13</v>
      </c>
      <c r="D75" s="52"/>
      <c r="E75" s="10" t="s">
        <v>14</v>
      </c>
      <c r="F75" s="11">
        <f>[1]CANTIDADES!I193</f>
        <v>699.19</v>
      </c>
      <c r="G75" s="12"/>
      <c r="H75" s="14">
        <f t="shared" si="3"/>
        <v>0</v>
      </c>
    </row>
    <row r="76" spans="2:10" x14ac:dyDescent="0.25">
      <c r="B76" s="9">
        <v>3</v>
      </c>
      <c r="C76" s="52" t="s">
        <v>15</v>
      </c>
      <c r="D76" s="52"/>
      <c r="E76" s="10" t="s">
        <v>14</v>
      </c>
      <c r="F76" s="11">
        <f>13.98+12.2</f>
        <v>26.18</v>
      </c>
      <c r="G76" s="12"/>
      <c r="H76" s="14">
        <f t="shared" si="3"/>
        <v>0</v>
      </c>
    </row>
    <row r="77" spans="2:10" ht="21" customHeight="1" x14ac:dyDescent="0.25">
      <c r="B77" s="9">
        <v>4</v>
      </c>
      <c r="C77" s="52" t="s">
        <v>16</v>
      </c>
      <c r="D77" s="52"/>
      <c r="E77" s="10" t="s">
        <v>12</v>
      </c>
      <c r="F77" s="11">
        <f>[1]CANTIDADES!I211</f>
        <v>989.94549999999992</v>
      </c>
      <c r="G77" s="12"/>
      <c r="H77" s="14">
        <f t="shared" si="3"/>
        <v>0</v>
      </c>
    </row>
    <row r="78" spans="2:10" ht="18.75" customHeight="1" x14ac:dyDescent="0.25">
      <c r="B78" s="9">
        <v>5</v>
      </c>
      <c r="C78" s="52" t="s">
        <v>17</v>
      </c>
      <c r="D78" s="52"/>
      <c r="E78" s="10" t="s">
        <v>14</v>
      </c>
      <c r="F78" s="11">
        <f>[1]CANTIDADES!I227</f>
        <v>102.7</v>
      </c>
      <c r="G78" s="12"/>
      <c r="H78" s="14">
        <f t="shared" si="3"/>
        <v>0</v>
      </c>
    </row>
    <row r="79" spans="2:10" ht="19.5" customHeight="1" x14ac:dyDescent="0.25">
      <c r="B79" s="9">
        <v>6</v>
      </c>
      <c r="C79" s="52" t="s">
        <v>18</v>
      </c>
      <c r="D79" s="52"/>
      <c r="E79" s="10" t="s">
        <v>14</v>
      </c>
      <c r="F79" s="11">
        <f>[1]CANTIDADES!I238</f>
        <v>14.48</v>
      </c>
      <c r="G79" s="12"/>
      <c r="H79" s="14">
        <f t="shared" si="3"/>
        <v>0</v>
      </c>
    </row>
    <row r="80" spans="2:10" ht="32.25" customHeight="1" x14ac:dyDescent="0.25">
      <c r="B80" s="9">
        <v>7</v>
      </c>
      <c r="C80" s="52" t="s">
        <v>19</v>
      </c>
      <c r="D80" s="52"/>
      <c r="E80" s="10" t="s">
        <v>14</v>
      </c>
      <c r="F80" s="11">
        <f>[1]CANTIDADES!I249</f>
        <v>11.440000000000001</v>
      </c>
      <c r="G80" s="12"/>
      <c r="H80" s="14">
        <f t="shared" si="3"/>
        <v>0</v>
      </c>
    </row>
    <row r="81" spans="2:10" ht="31.5" customHeight="1" x14ac:dyDescent="0.25">
      <c r="B81" s="9">
        <v>8</v>
      </c>
      <c r="C81" s="52" t="s">
        <v>20</v>
      </c>
      <c r="D81" s="52"/>
      <c r="E81" s="10" t="s">
        <v>14</v>
      </c>
      <c r="F81" s="11">
        <f>[1]CANTIDADES!I261</f>
        <v>193</v>
      </c>
      <c r="G81" s="12"/>
      <c r="H81" s="14">
        <f t="shared" si="3"/>
        <v>0</v>
      </c>
    </row>
    <row r="82" spans="2:10" ht="21" customHeight="1" x14ac:dyDescent="0.25">
      <c r="B82" s="9">
        <v>9</v>
      </c>
      <c r="C82" s="52" t="s">
        <v>21</v>
      </c>
      <c r="D82" s="52"/>
      <c r="E82" s="10" t="s">
        <v>14</v>
      </c>
      <c r="F82" s="11">
        <f>+'[1]CANTIADAES HIDROSANITARIO'!$C$11</f>
        <v>21</v>
      </c>
      <c r="G82" s="12"/>
      <c r="H82" s="14">
        <f t="shared" si="3"/>
        <v>0</v>
      </c>
    </row>
    <row r="83" spans="2:10" ht="31.5" customHeight="1" x14ac:dyDescent="0.25">
      <c r="B83" s="9">
        <v>10</v>
      </c>
      <c r="C83" s="52" t="s">
        <v>22</v>
      </c>
      <c r="D83" s="52"/>
      <c r="E83" s="10" t="s">
        <v>14</v>
      </c>
      <c r="F83" s="11">
        <f>+'[1]CANTIADAES HIDROSANITARIO'!$C$10</f>
        <v>38.5</v>
      </c>
      <c r="G83" s="12"/>
      <c r="H83" s="14">
        <f t="shared" si="3"/>
        <v>0</v>
      </c>
    </row>
    <row r="84" spans="2:10" ht="34.5" customHeight="1" x14ac:dyDescent="0.25">
      <c r="B84" s="9">
        <v>11</v>
      </c>
      <c r="C84" s="52" t="s">
        <v>36</v>
      </c>
      <c r="D84" s="52"/>
      <c r="E84" s="10" t="s">
        <v>24</v>
      </c>
      <c r="F84" s="11">
        <f>+ROUND((F74/2.64)*4,0)</f>
        <v>1500</v>
      </c>
      <c r="G84" s="12"/>
      <c r="H84" s="14">
        <f t="shared" si="3"/>
        <v>0</v>
      </c>
    </row>
    <row r="85" spans="2:10" ht="34.5" customHeight="1" x14ac:dyDescent="0.25">
      <c r="B85" s="9">
        <v>12</v>
      </c>
      <c r="C85" s="52" t="s">
        <v>25</v>
      </c>
      <c r="D85" s="52"/>
      <c r="E85" s="10" t="s">
        <v>24</v>
      </c>
      <c r="F85" s="11">
        <f>+'[1]CANTIADAES HIDROSANITARIO'!$C$13</f>
        <v>18</v>
      </c>
      <c r="G85" s="12"/>
      <c r="H85" s="14">
        <f t="shared" si="3"/>
        <v>0</v>
      </c>
    </row>
    <row r="86" spans="2:10" ht="34.5" customHeight="1" x14ac:dyDescent="0.25">
      <c r="B86" s="9">
        <v>13</v>
      </c>
      <c r="C86" s="52" t="s">
        <v>26</v>
      </c>
      <c r="D86" s="52"/>
      <c r="E86" s="10" t="s">
        <v>14</v>
      </c>
      <c r="F86" s="11">
        <f>+'[1]CANTIADAES HIDROSANITARIO'!$C$5</f>
        <v>21.000000000000004</v>
      </c>
      <c r="G86" s="12"/>
      <c r="H86" s="14">
        <f t="shared" si="3"/>
        <v>0</v>
      </c>
    </row>
    <row r="87" spans="2:10" ht="34.5" customHeight="1" x14ac:dyDescent="0.25">
      <c r="B87" s="9">
        <v>14</v>
      </c>
      <c r="C87" s="52" t="s">
        <v>27</v>
      </c>
      <c r="D87" s="52"/>
      <c r="E87" s="10" t="s">
        <v>14</v>
      </c>
      <c r="F87" s="11">
        <f>+'[1]CANTIADAES HIDROSANITARIO'!$C$6</f>
        <v>114.35000000000001</v>
      </c>
      <c r="G87" s="12"/>
      <c r="H87" s="14">
        <f t="shared" si="3"/>
        <v>0</v>
      </c>
    </row>
    <row r="88" spans="2:10" ht="34.5" customHeight="1" x14ac:dyDescent="0.25">
      <c r="B88" s="9">
        <v>15</v>
      </c>
      <c r="C88" s="52" t="s">
        <v>28</v>
      </c>
      <c r="D88" s="52"/>
      <c r="E88" s="10" t="s">
        <v>14</v>
      </c>
      <c r="F88" s="11">
        <f>+'[1]CANTIADAES HIDROSANITARIO'!$C$7</f>
        <v>135.4</v>
      </c>
      <c r="G88" s="12"/>
      <c r="H88" s="14">
        <f t="shared" si="3"/>
        <v>0</v>
      </c>
    </row>
    <row r="89" spans="2:10" ht="34.5" customHeight="1" x14ac:dyDescent="0.25">
      <c r="B89" s="9">
        <v>16</v>
      </c>
      <c r="C89" s="52" t="s">
        <v>29</v>
      </c>
      <c r="D89" s="52"/>
      <c r="E89" s="10" t="s">
        <v>14</v>
      </c>
      <c r="F89" s="11">
        <f>+'[1]CANTIADAES HIDROSANITARIO'!$C$8</f>
        <v>0</v>
      </c>
      <c r="G89" s="12"/>
      <c r="H89" s="14">
        <f t="shared" si="3"/>
        <v>0</v>
      </c>
    </row>
    <row r="90" spans="2:10" ht="34.5" customHeight="1" x14ac:dyDescent="0.25">
      <c r="B90" s="9">
        <v>17</v>
      </c>
      <c r="C90" s="52" t="s">
        <v>30</v>
      </c>
      <c r="D90" s="52"/>
      <c r="E90" s="10" t="s">
        <v>31</v>
      </c>
      <c r="F90" s="11">
        <f>+(F85*0.8*0.5)+(SUM(F86:F89)*0.8*0.7)</f>
        <v>158.82</v>
      </c>
      <c r="G90" s="12"/>
      <c r="H90" s="14">
        <f t="shared" si="3"/>
        <v>0</v>
      </c>
    </row>
    <row r="91" spans="2:10" ht="34.5" customHeight="1" x14ac:dyDescent="0.25">
      <c r="B91" s="9">
        <v>18</v>
      </c>
      <c r="C91" s="52" t="s">
        <v>32</v>
      </c>
      <c r="D91" s="52"/>
      <c r="E91" s="10" t="s">
        <v>31</v>
      </c>
      <c r="F91" s="11">
        <f>+F90*1.3</f>
        <v>206.46600000000001</v>
      </c>
      <c r="G91" s="12"/>
      <c r="H91" s="14">
        <f t="shared" si="3"/>
        <v>0</v>
      </c>
    </row>
    <row r="92" spans="2:10" ht="18" customHeight="1" thickBot="1" x14ac:dyDescent="0.3">
      <c r="B92" s="61" t="s">
        <v>33</v>
      </c>
      <c r="C92" s="57"/>
      <c r="D92" s="57"/>
      <c r="E92" s="57"/>
      <c r="F92" s="57"/>
      <c r="G92" s="57"/>
      <c r="H92" s="17">
        <f>SUM(H74:H91)</f>
        <v>0</v>
      </c>
    </row>
    <row r="93" spans="2:10" ht="5.0999999999999996" customHeight="1" thickBot="1" x14ac:dyDescent="0.3">
      <c r="B93" s="62"/>
      <c r="C93" s="63"/>
      <c r="D93" s="63"/>
      <c r="E93" s="63"/>
      <c r="F93" s="63"/>
      <c r="G93" s="63"/>
      <c r="H93" s="64"/>
    </row>
    <row r="94" spans="2:10" x14ac:dyDescent="0.25">
      <c r="B94" s="53" t="s">
        <v>40</v>
      </c>
      <c r="C94" s="54"/>
      <c r="D94" s="54"/>
      <c r="E94" s="54"/>
      <c r="F94" s="54"/>
      <c r="G94" s="54"/>
      <c r="H94" s="55"/>
    </row>
    <row r="95" spans="2:10" ht="21.75" customHeight="1" x14ac:dyDescent="0.25">
      <c r="B95" s="9">
        <v>1</v>
      </c>
      <c r="C95" s="52" t="s">
        <v>35</v>
      </c>
      <c r="D95" s="52"/>
      <c r="E95" s="10" t="s">
        <v>12</v>
      </c>
      <c r="F95" s="11">
        <f>[1]CANTIDADES!I273</f>
        <v>362.1395</v>
      </c>
      <c r="G95" s="12"/>
      <c r="H95" s="14">
        <f t="shared" ref="H95:H113" si="4">ROUND((G95*F95),0)</f>
        <v>0</v>
      </c>
      <c r="J95" s="18"/>
    </row>
    <row r="96" spans="2:10" x14ac:dyDescent="0.25">
      <c r="B96" s="9">
        <v>2</v>
      </c>
      <c r="C96" s="52" t="s">
        <v>13</v>
      </c>
      <c r="D96" s="52"/>
      <c r="E96" s="10" t="s">
        <v>14</v>
      </c>
      <c r="F96" s="11">
        <f>[1]CANTIDADES!I289</f>
        <v>223.28</v>
      </c>
      <c r="G96" s="12"/>
      <c r="H96" s="14">
        <f t="shared" si="4"/>
        <v>0</v>
      </c>
      <c r="J96" s="18"/>
    </row>
    <row r="97" spans="2:10" ht="35.1" customHeight="1" x14ac:dyDescent="0.25">
      <c r="B97" s="9">
        <v>3</v>
      </c>
      <c r="C97" s="52" t="s">
        <v>15</v>
      </c>
      <c r="D97" s="52"/>
      <c r="E97" s="10" t="s">
        <v>14</v>
      </c>
      <c r="F97" s="11">
        <v>57</v>
      </c>
      <c r="G97" s="12"/>
      <c r="H97" s="14">
        <f t="shared" si="4"/>
        <v>0</v>
      </c>
      <c r="J97" s="18"/>
    </row>
    <row r="98" spans="2:10" ht="24.6" customHeight="1" x14ac:dyDescent="0.25">
      <c r="B98" s="9">
        <v>4</v>
      </c>
      <c r="C98" s="52" t="s">
        <v>16</v>
      </c>
      <c r="D98" s="52"/>
      <c r="E98" s="10" t="s">
        <v>12</v>
      </c>
      <c r="F98" s="11">
        <f>[1]CANTIDADES!I301</f>
        <v>362.1395</v>
      </c>
      <c r="G98" s="12"/>
      <c r="H98" s="14">
        <f t="shared" si="4"/>
        <v>0</v>
      </c>
      <c r="J98" s="18"/>
    </row>
    <row r="99" spans="2:10" ht="21" customHeight="1" x14ac:dyDescent="0.25">
      <c r="B99" s="9">
        <v>5</v>
      </c>
      <c r="C99" s="52" t="s">
        <v>17</v>
      </c>
      <c r="D99" s="52"/>
      <c r="E99" s="10" t="s">
        <v>14</v>
      </c>
      <c r="F99" s="11">
        <f>[1]CANTIDADES!I312</f>
        <v>29.41</v>
      </c>
      <c r="G99" s="12"/>
      <c r="H99" s="14">
        <f t="shared" si="4"/>
        <v>0</v>
      </c>
      <c r="J99" s="18"/>
    </row>
    <row r="100" spans="2:10" ht="18" customHeight="1" x14ac:dyDescent="0.25">
      <c r="B100" s="9">
        <v>6</v>
      </c>
      <c r="C100" s="52" t="s">
        <v>18</v>
      </c>
      <c r="D100" s="52"/>
      <c r="E100" s="10" t="s">
        <v>14</v>
      </c>
      <c r="F100" s="11">
        <v>0</v>
      </c>
      <c r="G100" s="12"/>
      <c r="H100" s="14">
        <f t="shared" si="4"/>
        <v>0</v>
      </c>
      <c r="J100" s="18"/>
    </row>
    <row r="101" spans="2:10" x14ac:dyDescent="0.25">
      <c r="B101" s="9">
        <v>7</v>
      </c>
      <c r="C101" s="52" t="s">
        <v>19</v>
      </c>
      <c r="D101" s="52"/>
      <c r="E101" s="10" t="s">
        <v>14</v>
      </c>
      <c r="F101" s="11">
        <v>0</v>
      </c>
      <c r="G101" s="12"/>
      <c r="H101" s="14">
        <f t="shared" si="4"/>
        <v>0</v>
      </c>
      <c r="J101" s="18"/>
    </row>
    <row r="102" spans="2:10" ht="28.35" customHeight="1" x14ac:dyDescent="0.25">
      <c r="B102" s="9">
        <v>8</v>
      </c>
      <c r="C102" s="52" t="s">
        <v>20</v>
      </c>
      <c r="D102" s="52"/>
      <c r="E102" s="10" t="s">
        <v>14</v>
      </c>
      <c r="F102" s="11">
        <f>[1]CANTIDADES!I324</f>
        <v>66.099999999999994</v>
      </c>
      <c r="G102" s="12"/>
      <c r="H102" s="14">
        <f t="shared" si="4"/>
        <v>0</v>
      </c>
      <c r="J102" s="18"/>
    </row>
    <row r="103" spans="2:10" x14ac:dyDescent="0.25">
      <c r="B103" s="9">
        <v>9</v>
      </c>
      <c r="C103" s="52" t="s">
        <v>21</v>
      </c>
      <c r="D103" s="52"/>
      <c r="E103" s="10" t="s">
        <v>14</v>
      </c>
      <c r="F103" s="11">
        <v>3.5</v>
      </c>
      <c r="G103" s="12"/>
      <c r="H103" s="14">
        <f t="shared" si="4"/>
        <v>0</v>
      </c>
      <c r="J103" s="18"/>
    </row>
    <row r="104" spans="2:10" ht="18.75" customHeight="1" x14ac:dyDescent="0.25">
      <c r="B104" s="9">
        <v>10</v>
      </c>
      <c r="C104" s="52" t="s">
        <v>22</v>
      </c>
      <c r="D104" s="52"/>
      <c r="E104" s="10" t="s">
        <v>14</v>
      </c>
      <c r="F104" s="11">
        <v>28</v>
      </c>
      <c r="G104" s="12"/>
      <c r="H104" s="14">
        <f t="shared" si="4"/>
        <v>0</v>
      </c>
      <c r="J104" s="18"/>
    </row>
    <row r="105" spans="2:10" ht="22.5" customHeight="1" x14ac:dyDescent="0.25">
      <c r="B105" s="9">
        <v>11</v>
      </c>
      <c r="C105" s="52" t="s">
        <v>36</v>
      </c>
      <c r="D105" s="52"/>
      <c r="E105" s="10" t="s">
        <v>24</v>
      </c>
      <c r="F105" s="11">
        <f>+ROUND((F95/2.64)*4,0)</f>
        <v>549</v>
      </c>
      <c r="G105" s="12"/>
      <c r="H105" s="14">
        <f t="shared" si="4"/>
        <v>0</v>
      </c>
      <c r="J105" s="18"/>
    </row>
    <row r="106" spans="2:10" x14ac:dyDescent="0.25">
      <c r="B106" s="9">
        <v>12</v>
      </c>
      <c r="C106" s="52" t="s">
        <v>25</v>
      </c>
      <c r="D106" s="52"/>
      <c r="E106" s="10" t="s">
        <v>24</v>
      </c>
      <c r="F106" s="11">
        <v>5</v>
      </c>
      <c r="G106" s="12"/>
      <c r="H106" s="14">
        <f t="shared" si="4"/>
        <v>0</v>
      </c>
      <c r="J106" s="18"/>
    </row>
    <row r="107" spans="2:10" ht="37.5" customHeight="1" x14ac:dyDescent="0.25">
      <c r="B107" s="9">
        <v>13</v>
      </c>
      <c r="C107" s="52" t="s">
        <v>26</v>
      </c>
      <c r="D107" s="52"/>
      <c r="E107" s="10" t="s">
        <v>14</v>
      </c>
      <c r="F107" s="11">
        <f>+'[1]CANTIADAES HIDROSANITARIO'!$D$5</f>
        <v>8.2999999999999989</v>
      </c>
      <c r="G107" s="12"/>
      <c r="H107" s="14">
        <f t="shared" si="4"/>
        <v>0</v>
      </c>
      <c r="J107" s="18"/>
    </row>
    <row r="108" spans="2:10" ht="32.25" customHeight="1" x14ac:dyDescent="0.25">
      <c r="B108" s="9">
        <v>14</v>
      </c>
      <c r="C108" s="52" t="s">
        <v>38</v>
      </c>
      <c r="D108" s="52"/>
      <c r="E108" s="10" t="s">
        <v>14</v>
      </c>
      <c r="F108" s="11">
        <f>+'[1]CANTIADAES HIDROSANITARIO'!$D$6</f>
        <v>2.9</v>
      </c>
      <c r="G108" s="12"/>
      <c r="H108" s="14">
        <f t="shared" si="4"/>
        <v>0</v>
      </c>
      <c r="J108" s="18"/>
    </row>
    <row r="109" spans="2:10" ht="32.25" customHeight="1" x14ac:dyDescent="0.25">
      <c r="B109" s="9">
        <v>15</v>
      </c>
      <c r="C109" s="52" t="s">
        <v>28</v>
      </c>
      <c r="D109" s="52"/>
      <c r="E109" s="10" t="s">
        <v>14</v>
      </c>
      <c r="F109" s="11">
        <f>+'[1]CANTIADAES HIDROSANITARIO'!$D$7</f>
        <v>33.5</v>
      </c>
      <c r="G109" s="12"/>
      <c r="H109" s="14">
        <f t="shared" si="4"/>
        <v>0</v>
      </c>
      <c r="J109" s="18"/>
    </row>
    <row r="110" spans="2:10" ht="32.25" customHeight="1" x14ac:dyDescent="0.25">
      <c r="B110" s="9">
        <v>16</v>
      </c>
      <c r="C110" s="52" t="s">
        <v>29</v>
      </c>
      <c r="D110" s="52"/>
      <c r="E110" s="10" t="s">
        <v>14</v>
      </c>
      <c r="F110" s="11">
        <f>+'[1]CANTIADAES HIDROSANITARIO'!$D$8</f>
        <v>0</v>
      </c>
      <c r="G110" s="12"/>
      <c r="H110" s="14">
        <f t="shared" si="4"/>
        <v>0</v>
      </c>
      <c r="J110" s="18"/>
    </row>
    <row r="111" spans="2:10" ht="32.450000000000003" customHeight="1" x14ac:dyDescent="0.25">
      <c r="B111" s="9">
        <v>17</v>
      </c>
      <c r="C111" s="52" t="s">
        <v>30</v>
      </c>
      <c r="D111" s="52"/>
      <c r="E111" s="10" t="s">
        <v>31</v>
      </c>
      <c r="F111" s="11">
        <f>+(F106*0.7*0.8)+(SUM(F107:F110)*0.7*0.8)</f>
        <v>27.832000000000001</v>
      </c>
      <c r="G111" s="12"/>
      <c r="H111" s="14">
        <f t="shared" si="4"/>
        <v>0</v>
      </c>
      <c r="J111" s="18"/>
    </row>
    <row r="112" spans="2:10" ht="27.6" customHeight="1" x14ac:dyDescent="0.25">
      <c r="B112" s="9">
        <v>18</v>
      </c>
      <c r="C112" s="52" t="s">
        <v>32</v>
      </c>
      <c r="D112" s="52"/>
      <c r="E112" s="10" t="s">
        <v>31</v>
      </c>
      <c r="F112" s="11">
        <f>+F111*1.3</f>
        <v>36.181600000000003</v>
      </c>
      <c r="G112" s="12"/>
      <c r="H112" s="14">
        <f t="shared" si="4"/>
        <v>0</v>
      </c>
      <c r="J112" s="18"/>
    </row>
    <row r="113" spans="2:10" x14ac:dyDescent="0.25">
      <c r="B113" s="9">
        <v>21</v>
      </c>
      <c r="C113" s="52" t="s">
        <v>41</v>
      </c>
      <c r="D113" s="52"/>
      <c r="E113" s="10" t="s">
        <v>14</v>
      </c>
      <c r="F113" s="11">
        <f>+[1]CANTIDADES!$D$286+[1]CANTIDADES!$D$288</f>
        <v>88.58</v>
      </c>
      <c r="G113" s="12"/>
      <c r="H113" s="14">
        <f t="shared" si="4"/>
        <v>0</v>
      </c>
      <c r="J113" s="18"/>
    </row>
    <row r="114" spans="2:10" ht="18" customHeight="1" thickBot="1" x14ac:dyDescent="0.3">
      <c r="B114" s="61" t="s">
        <v>33</v>
      </c>
      <c r="C114" s="57"/>
      <c r="D114" s="57"/>
      <c r="E114" s="57"/>
      <c r="F114" s="57"/>
      <c r="G114" s="57"/>
      <c r="H114" s="17">
        <f>SUM(H95:H113)</f>
        <v>0</v>
      </c>
    </row>
    <row r="115" spans="2:10" ht="15" customHeight="1" x14ac:dyDescent="0.25">
      <c r="B115" s="19"/>
      <c r="C115" s="19"/>
      <c r="D115" s="19"/>
      <c r="E115" s="19"/>
      <c r="F115" s="19"/>
      <c r="G115" s="19"/>
      <c r="H115" s="19"/>
    </row>
    <row r="116" spans="2:10" ht="15" customHeight="1" thickBot="1" x14ac:dyDescent="0.3">
      <c r="B116" s="20"/>
      <c r="C116" s="21"/>
      <c r="D116" s="21"/>
      <c r="E116" s="20"/>
      <c r="F116" s="22"/>
      <c r="G116" s="18"/>
      <c r="H116" s="18"/>
    </row>
    <row r="117" spans="2:10" x14ac:dyDescent="0.25">
      <c r="C117" s="23"/>
      <c r="D117" s="73" t="s">
        <v>42</v>
      </c>
      <c r="E117" s="74"/>
      <c r="F117" s="74"/>
      <c r="G117" s="74"/>
      <c r="H117" s="24">
        <f>H29+H50+H71+H92+H114</f>
        <v>0</v>
      </c>
    </row>
    <row r="118" spans="2:10" x14ac:dyDescent="0.25">
      <c r="D118" s="75" t="s">
        <v>43</v>
      </c>
      <c r="E118" s="76"/>
      <c r="F118" s="76"/>
      <c r="G118" s="25">
        <v>0</v>
      </c>
      <c r="H118" s="26">
        <f>ROUND($H$117*G118,0)</f>
        <v>0</v>
      </c>
    </row>
    <row r="119" spans="2:10" x14ac:dyDescent="0.25">
      <c r="D119" s="75" t="s">
        <v>44</v>
      </c>
      <c r="E119" s="76"/>
      <c r="F119" s="76"/>
      <c r="G119" s="25">
        <v>0</v>
      </c>
      <c r="H119" s="26">
        <f>ROUND($H$117*G119,0)</f>
        <v>0</v>
      </c>
    </row>
    <row r="120" spans="2:10" x14ac:dyDescent="0.25">
      <c r="D120" s="75" t="s">
        <v>45</v>
      </c>
      <c r="E120" s="76"/>
      <c r="F120" s="76"/>
      <c r="G120" s="25">
        <v>0</v>
      </c>
      <c r="H120" s="26">
        <f>ROUND($H$117*G120,0)</f>
        <v>0</v>
      </c>
    </row>
    <row r="121" spans="2:10" x14ac:dyDescent="0.25">
      <c r="D121" s="75" t="s">
        <v>46</v>
      </c>
      <c r="E121" s="76"/>
      <c r="F121" s="76"/>
      <c r="G121" s="25">
        <v>0.19</v>
      </c>
      <c r="H121" s="26">
        <f>+ROUND(H119*0.19,0)</f>
        <v>0</v>
      </c>
    </row>
    <row r="122" spans="2:10" x14ac:dyDescent="0.25">
      <c r="D122" s="65" t="s">
        <v>47</v>
      </c>
      <c r="E122" s="66"/>
      <c r="F122" s="66"/>
      <c r="G122" s="66"/>
      <c r="H122" s="27">
        <f>SUM(H118:H121)</f>
        <v>0</v>
      </c>
    </row>
    <row r="123" spans="2:10" ht="15.75" thickBot="1" x14ac:dyDescent="0.3">
      <c r="D123" s="67" t="s">
        <v>48</v>
      </c>
      <c r="E123" s="68"/>
      <c r="F123" s="68"/>
      <c r="G123" s="68"/>
      <c r="H123" s="28">
        <f>+H122+H117</f>
        <v>0</v>
      </c>
    </row>
    <row r="125" spans="2:10" x14ac:dyDescent="0.25">
      <c r="H125" s="29"/>
    </row>
    <row r="126" spans="2:10" x14ac:dyDescent="0.25">
      <c r="H126" s="30"/>
    </row>
    <row r="127" spans="2:10" x14ac:dyDescent="0.25">
      <c r="H127" s="31"/>
    </row>
    <row r="128" spans="2:10" x14ac:dyDescent="0.25">
      <c r="B128" s="32"/>
      <c r="C128" s="32"/>
      <c r="D128" s="32"/>
      <c r="E128" s="32"/>
      <c r="H128" s="31"/>
    </row>
    <row r="129" spans="4:8" x14ac:dyDescent="0.25">
      <c r="H129" s="31"/>
    </row>
    <row r="130" spans="4:8" x14ac:dyDescent="0.25">
      <c r="D130" s="33"/>
      <c r="E130" s="33"/>
      <c r="F130" s="33"/>
      <c r="G130" s="33"/>
      <c r="H130" s="31"/>
    </row>
    <row r="131" spans="4:8" x14ac:dyDescent="0.25">
      <c r="D131" s="69" t="s">
        <v>49</v>
      </c>
      <c r="E131" s="69"/>
      <c r="F131" s="69"/>
      <c r="G131" s="69"/>
      <c r="H131" s="31"/>
    </row>
    <row r="132" spans="4:8" x14ac:dyDescent="0.25">
      <c r="D132" s="69" t="s">
        <v>50</v>
      </c>
      <c r="E132" s="69"/>
      <c r="F132" s="69"/>
      <c r="G132" s="69"/>
      <c r="H132" s="34"/>
    </row>
    <row r="133" spans="4:8" x14ac:dyDescent="0.25">
      <c r="H133" s="35"/>
    </row>
    <row r="134" spans="4:8" x14ac:dyDescent="0.25">
      <c r="H134" s="36"/>
    </row>
  </sheetData>
  <mergeCells count="122">
    <mergeCell ref="D123:G123"/>
    <mergeCell ref="D131:G131"/>
    <mergeCell ref="D132:G132"/>
    <mergeCell ref="B3:F3"/>
    <mergeCell ref="D117:G117"/>
    <mergeCell ref="D118:F118"/>
    <mergeCell ref="D119:F119"/>
    <mergeCell ref="D120:F120"/>
    <mergeCell ref="D121:F121"/>
    <mergeCell ref="D122:G122"/>
    <mergeCell ref="C109:D109"/>
    <mergeCell ref="C110:D110"/>
    <mergeCell ref="C111:D111"/>
    <mergeCell ref="C112:D112"/>
    <mergeCell ref="C113:D113"/>
    <mergeCell ref="B114:G114"/>
    <mergeCell ref="C103:D103"/>
    <mergeCell ref="C104:D104"/>
    <mergeCell ref="C105:D105"/>
    <mergeCell ref="C106:D106"/>
    <mergeCell ref="C107:D107"/>
    <mergeCell ref="C108:D108"/>
    <mergeCell ref="C97:D97"/>
    <mergeCell ref="C98:D98"/>
    <mergeCell ref="C99:D99"/>
    <mergeCell ref="C100:D100"/>
    <mergeCell ref="C101:D101"/>
    <mergeCell ref="C102:D102"/>
    <mergeCell ref="C91:D91"/>
    <mergeCell ref="B92:G92"/>
    <mergeCell ref="B93:H93"/>
    <mergeCell ref="B94:H94"/>
    <mergeCell ref="C95:D95"/>
    <mergeCell ref="C96:D96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B73:H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G71"/>
    <mergeCell ref="B72:H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50:D50"/>
    <mergeCell ref="F50:G50"/>
    <mergeCell ref="B51:H51"/>
    <mergeCell ref="B52:H52"/>
    <mergeCell ref="C53:D53"/>
    <mergeCell ref="C54:D54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9:D29"/>
    <mergeCell ref="F29:G29"/>
    <mergeCell ref="B30:H30"/>
    <mergeCell ref="B31:H31"/>
    <mergeCell ref="C21:D21"/>
    <mergeCell ref="C22:D22"/>
    <mergeCell ref="C23:D23"/>
    <mergeCell ref="C24:D24"/>
    <mergeCell ref="C25:D25"/>
    <mergeCell ref="C26:D26"/>
    <mergeCell ref="C20:D20"/>
    <mergeCell ref="B9:H9"/>
    <mergeCell ref="B10:H10"/>
    <mergeCell ref="C11:D11"/>
    <mergeCell ref="C12:D12"/>
    <mergeCell ref="C13:D13"/>
    <mergeCell ref="C14:D14"/>
    <mergeCell ref="C27:D27"/>
    <mergeCell ref="C28:D28"/>
    <mergeCell ref="B2:H2"/>
    <mergeCell ref="B4:H6"/>
    <mergeCell ref="B7:H7"/>
    <mergeCell ref="C8:D8"/>
    <mergeCell ref="C15:D15"/>
    <mergeCell ref="C16:D16"/>
    <mergeCell ref="C17:D17"/>
    <mergeCell ref="C18:D18"/>
    <mergeCell ref="C19:D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&amp;C&amp;"-,Negrita"BPIN 20220214000041 REPOSICIÓN DE CUBIERTA EN LA INSTITUCIÓN EDUCATIVA AGRICOLA DE ARGELIA SEDE PRINCIPAL, NIÑAS, GABRIEL GARCIA MÁRQUEZ, CENTRO DE JÓVENES E INSTITUCIÓN EDUCATIVA BOTAFOGO MUNICIPIO DE  ARGELIA, CAUCA</oddHeader>
    <oddFooter xml:space="preserve">&amp;CDirección: Calle 26N # 7c-45; Celular: 3012730678 - 3217177544 
email: dazarquitectura.19@gmail.com; procesosylicitaciones@hotmail.com
</oddFooter>
  </headerFooter>
  <rowBreaks count="2" manualBreakCount="2">
    <brk id="39" max="8" man="1"/>
    <brk id="9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9</vt:lpstr>
      <vt:lpstr>'Anexo 9'!Área_de_impresión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Gómez</dc:creator>
  <cp:lastModifiedBy>Carlos Gómez</cp:lastModifiedBy>
  <dcterms:created xsi:type="dcterms:W3CDTF">2024-02-05T01:18:36Z</dcterms:created>
  <dcterms:modified xsi:type="dcterms:W3CDTF">2024-02-19T14:51:59Z</dcterms:modified>
</cp:coreProperties>
</file>